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compras\DANIELA\ORÇAMENTOS\ORÇAMENTOS - 2026\58-2026 - REFORMA CIA POLICIA MILITAR\"/>
    </mc:Choice>
  </mc:AlternateContent>
  <xr:revisionPtr revIDLastSave="0" documentId="14_{52D99BDB-BB87-4B96-A787-FB06B2C80B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rçamento" sheetId="11" r:id="rId1"/>
    <sheet name="Cronograma Físico Financeiro" sheetId="12" r:id="rId2"/>
  </sheets>
  <definedNames>
    <definedName name="_xlnm.Print_Area" localSheetId="1">'Cronograma Físico Financeiro'!$B$2:$O$32</definedName>
    <definedName name="_xlnm.Print_Area" localSheetId="0">Orçamento!$C$2:$M$76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4" i="11" l="1"/>
  <c r="M54" i="11" s="1"/>
  <c r="L53" i="11"/>
  <c r="M53" i="11" s="1"/>
  <c r="L48" i="11"/>
  <c r="M48" i="11" s="1"/>
  <c r="L49" i="11"/>
  <c r="M49" i="11" s="1"/>
  <c r="L50" i="11"/>
  <c r="M50" i="11" s="1"/>
  <c r="L47" i="11"/>
  <c r="M47" i="11" s="1"/>
  <c r="L42" i="11"/>
  <c r="M42" i="11" s="1"/>
  <c r="L43" i="11"/>
  <c r="M43" i="11" s="1"/>
  <c r="L44" i="11"/>
  <c r="M44" i="11" s="1"/>
  <c r="L41" i="11"/>
  <c r="L29" i="11"/>
  <c r="M29" i="11" s="1"/>
  <c r="L30" i="11"/>
  <c r="M30" i="11" s="1"/>
  <c r="L31" i="11"/>
  <c r="M31" i="11" s="1"/>
  <c r="L32" i="11"/>
  <c r="M32" i="11" s="1"/>
  <c r="L33" i="11"/>
  <c r="M33" i="11" s="1"/>
  <c r="L34" i="11"/>
  <c r="M34" i="11" s="1"/>
  <c r="L21" i="11"/>
  <c r="M21" i="11" s="1"/>
  <c r="L22" i="11"/>
  <c r="M22" i="11" s="1"/>
  <c r="L23" i="11"/>
  <c r="M23" i="11" s="1"/>
  <c r="L24" i="11"/>
  <c r="M24" i="11" s="1"/>
  <c r="L25" i="11"/>
  <c r="M25" i="11" s="1"/>
  <c r="L26" i="11"/>
  <c r="M26" i="11" s="1"/>
  <c r="L27" i="11"/>
  <c r="M27" i="11" s="1"/>
  <c r="L28" i="11"/>
  <c r="M28" i="11" s="1"/>
  <c r="L20" i="11"/>
  <c r="M20" i="11" s="1"/>
  <c r="L18" i="11"/>
  <c r="M18" i="11" s="1"/>
  <c r="L19" i="11"/>
  <c r="M19" i="11" s="1"/>
  <c r="L17" i="11"/>
  <c r="M17" i="11" s="1"/>
  <c r="L14" i="11"/>
  <c r="M14" i="11" s="1"/>
  <c r="M15" i="11" s="1"/>
  <c r="F13" i="12" s="1"/>
  <c r="F26" i="12"/>
  <c r="L69" i="11"/>
  <c r="L68" i="11"/>
  <c r="M68" i="11" s="1"/>
  <c r="L65" i="11"/>
  <c r="L64" i="11"/>
  <c r="M64" i="11" s="1"/>
  <c r="L63" i="11"/>
  <c r="M63" i="11" s="1"/>
  <c r="L62" i="11"/>
  <c r="M62" i="11" s="1"/>
  <c r="L59" i="11"/>
  <c r="M59" i="11" s="1"/>
  <c r="L58" i="11"/>
  <c r="M58" i="11" s="1"/>
  <c r="L57" i="11"/>
  <c r="L38" i="11"/>
  <c r="M38" i="11" s="1"/>
  <c r="J38" i="11"/>
  <c r="I38" i="11"/>
  <c r="L37" i="11"/>
  <c r="M37" i="11" s="1"/>
  <c r="J37" i="11"/>
  <c r="I37" i="11"/>
  <c r="L36" i="11"/>
  <c r="M36" i="11" s="1"/>
  <c r="J36" i="11"/>
  <c r="I36" i="11"/>
  <c r="L35" i="11"/>
  <c r="M35" i="11" s="1"/>
  <c r="J35" i="11"/>
  <c r="I35" i="11"/>
  <c r="J34" i="11"/>
  <c r="I34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E21" i="12"/>
  <c r="E19" i="12"/>
  <c r="E17" i="12"/>
  <c r="F20" i="12"/>
  <c r="F22" i="12"/>
  <c r="E15" i="12"/>
  <c r="E13" i="12"/>
  <c r="F18" i="12"/>
  <c r="F16" i="12"/>
  <c r="F14" i="12"/>
  <c r="C7" i="12"/>
  <c r="C8" i="12"/>
  <c r="C6" i="12"/>
  <c r="C5" i="12"/>
  <c r="L70" i="11"/>
  <c r="M70" i="11" s="1"/>
  <c r="L55" i="11" l="1"/>
  <c r="L51" i="11"/>
  <c r="M51" i="11"/>
  <c r="F19" i="12" s="1"/>
  <c r="J19" i="12" s="1"/>
  <c r="M55" i="11"/>
  <c r="F21" i="12" s="1"/>
  <c r="K21" i="12" s="1"/>
  <c r="I13" i="12"/>
  <c r="K13" i="12"/>
  <c r="N13" i="12"/>
  <c r="J13" i="12"/>
  <c r="L13" i="12"/>
  <c r="L15" i="11"/>
  <c r="M57" i="11"/>
  <c r="M60" i="11" s="1"/>
  <c r="F23" i="12" s="1"/>
  <c r="L60" i="11"/>
  <c r="M69" i="11"/>
  <c r="M71" i="11" s="1"/>
  <c r="L71" i="11"/>
  <c r="L39" i="11"/>
  <c r="M39" i="11"/>
  <c r="F15" i="12" s="1"/>
  <c r="H13" i="12"/>
  <c r="O13" i="12"/>
  <c r="G13" i="12"/>
  <c r="M13" i="12"/>
  <c r="L45" i="11"/>
  <c r="M65" i="11"/>
  <c r="M66" i="11" s="1"/>
  <c r="F25" i="12" s="1"/>
  <c r="L66" i="11"/>
  <c r="M41" i="11"/>
  <c r="M45" i="11" s="1"/>
  <c r="F17" i="12" s="1"/>
  <c r="H19" i="12" l="1"/>
  <c r="K19" i="12"/>
  <c r="G19" i="12"/>
  <c r="O19" i="12"/>
  <c r="M21" i="12"/>
  <c r="L19" i="12"/>
  <c r="M19" i="12"/>
  <c r="I19" i="12"/>
  <c r="N19" i="12"/>
  <c r="N21" i="12"/>
  <c r="H21" i="12"/>
  <c r="O21" i="12"/>
  <c r="I21" i="12"/>
  <c r="G21" i="12"/>
  <c r="J21" i="12"/>
  <c r="L21" i="12"/>
  <c r="F27" i="12"/>
  <c r="M74" i="11"/>
  <c r="K17" i="12"/>
  <c r="M17" i="12"/>
  <c r="I17" i="12"/>
  <c r="J17" i="12"/>
  <c r="L17" i="12"/>
  <c r="H17" i="12"/>
  <c r="O17" i="12"/>
  <c r="G17" i="12"/>
  <c r="N17" i="12"/>
  <c r="O25" i="12"/>
  <c r="N25" i="12"/>
  <c r="G25" i="12"/>
  <c r="I25" i="12"/>
  <c r="L25" i="12"/>
  <c r="K25" i="12"/>
  <c r="M25" i="12"/>
  <c r="H25" i="12"/>
  <c r="J25" i="12"/>
  <c r="J15" i="12"/>
  <c r="N15" i="12"/>
  <c r="I15" i="12"/>
  <c r="K15" i="12"/>
  <c r="O15" i="12"/>
  <c r="M15" i="12"/>
  <c r="L15" i="12"/>
  <c r="G15" i="12"/>
  <c r="H15" i="12"/>
  <c r="L74" i="11"/>
  <c r="H23" i="12"/>
  <c r="L23" i="12"/>
  <c r="O23" i="12"/>
  <c r="G23" i="12"/>
  <c r="N23" i="12"/>
  <c r="I23" i="12"/>
  <c r="J23" i="12"/>
  <c r="M23" i="12"/>
  <c r="K23" i="12"/>
  <c r="J29" i="12" l="1"/>
  <c r="L29" i="12"/>
  <c r="H29" i="12"/>
  <c r="I29" i="12"/>
  <c r="M29" i="12"/>
  <c r="K29" i="12"/>
  <c r="O29" i="12"/>
  <c r="O27" i="12"/>
  <c r="N27" i="12"/>
  <c r="N29" i="12" s="1"/>
  <c r="I27" i="12"/>
  <c r="H27" i="12"/>
  <c r="M27" i="12"/>
  <c r="K27" i="12"/>
  <c r="L27" i="12"/>
  <c r="F30" i="12"/>
  <c r="G27" i="12"/>
  <c r="G29" i="12" s="1"/>
  <c r="G30" i="12" s="1"/>
  <c r="J27" i="12"/>
  <c r="H30" i="12" l="1"/>
  <c r="I30" i="12" s="1"/>
  <c r="J30" i="12" s="1"/>
  <c r="K30" i="12" s="1"/>
  <c r="L30" i="12" s="1"/>
  <c r="M30" i="12" s="1"/>
  <c r="N30" i="12" s="1"/>
  <c r="O30" i="1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<sst xmlns="http://schemas.openxmlformats.org/spreadsheetml/2006/main" count="193" uniqueCount="129">
  <si>
    <t>UN</t>
  </si>
  <si>
    <t>M2</t>
  </si>
  <si>
    <t>M</t>
  </si>
  <si>
    <t>M3</t>
  </si>
  <si>
    <t>Placa de identificação para obra</t>
  </si>
  <si>
    <t>Retirada de aparelho sanitário incluindo acessórios</t>
  </si>
  <si>
    <t>Remoção de tubulação hidráulica em geral, incluindo conexões, caixas e ralos</t>
  </si>
  <si>
    <t>Remoção de entulho separado de obra com caçamba metálica - terra, alvenaria, concreto, argamassa, madeira, papel, plástico ou metal</t>
  </si>
  <si>
    <t>Transporte de entulho, para distâncias superiores ao 5° km até o 10° km</t>
  </si>
  <si>
    <t>Assentamento de pisos e revestimentos cerâmicos com argamassa mista</t>
  </si>
  <si>
    <t>Revestimento em porcelanato esmaltado acetinado para área interna e ambiente com acesso ao exterior, grupo de absorção BIa, resistência química B, assentado com argamassa colante industrializada, rejuntado</t>
  </si>
  <si>
    <t>Eletrocalha lisa galvanizada a fogo, 50 x 50 mm, com acessórios</t>
  </si>
  <si>
    <t>Mictório coletivo em aço inoxidável</t>
  </si>
  <si>
    <t>Recolocação de aparelhos sanitários, incluindo acessórios</t>
  </si>
  <si>
    <t>Acabamento cromado para registro</t>
  </si>
  <si>
    <t>Sifão plástico com copo, rígido, de 1´ x 1 1/2´</t>
  </si>
  <si>
    <t>Bolsa para bacia sanitária</t>
  </si>
  <si>
    <t>Registro regulador de vazão para torneira, misturador e bidê, em latão cromado com canopla, DN= 1/2´</t>
  </si>
  <si>
    <t>Válvula de mictório padrão, vazão automática, DN= 3/4´</t>
  </si>
  <si>
    <t>Limpeza final da obra</t>
  </si>
  <si>
    <t>QUANTIDADE</t>
  </si>
  <si>
    <t>DESCRIÇÃO</t>
  </si>
  <si>
    <t>UNIDADE</t>
  </si>
  <si>
    <t>MATERIAL</t>
  </si>
  <si>
    <t>MÃO DE OBRA</t>
  </si>
  <si>
    <t>ITEM</t>
  </si>
  <si>
    <t>SUBTOTAL</t>
  </si>
  <si>
    <t>SERVIÇOS COMPLEMENTARES</t>
  </si>
  <si>
    <t>OBRA</t>
  </si>
  <si>
    <t>BOLETIM</t>
  </si>
  <si>
    <t>São Carlos</t>
  </si>
  <si>
    <t>BDI ADOTADO</t>
  </si>
  <si>
    <t>MUNICIPIO</t>
  </si>
  <si>
    <t>ENDEREÇO</t>
  </si>
  <si>
    <t>TUBO PVC, SERIE NORMAL, ESGOTO PREDIAL, DN 100 MM, FORNECIDO E INSTALADO EM RAMAL DE DESCARGA OU RAMAL DE ESGOTO SANITÁRIO. AF_08/2022</t>
  </si>
  <si>
    <t>TUBO PVC, SERIE NORMAL, ESGOTO PREDIAL, DN 50 MM, FORNECIDO E INSTALADO EM PRUMADA DE ESGOTO SANITÁRIO OU VENTILAÇÃO. AF_08/2022</t>
  </si>
  <si>
    <t>LUVA, PVC, SOLDÁVEL, DN 32MM, INSTALADO EM RAMAL DE DISTRIBUIÇÃO DE ÁGUA - FORNECIMENTO E INSTALAÇÃO. AF_06/2022</t>
  </si>
  <si>
    <t>CURVA LONGA 90 GRAUS, PVC, SERIE NORMAL, ESGOTO PREDIAL, DN 100 MM, JUNTA ELÁSTICA, FORNECIDO E INSTALADO EM RAMAL DE DESCARGA OU RAMAL DE ESGOTO SANITÁRIO. AF_08/2022</t>
  </si>
  <si>
    <t>RALO SIFONADO REDONDO, PVC, DN 100 X 40 MM, JUNTA SOLDÁVEL, FORNECIDO E INSTALADO EM RAMAL DE DESCARGA OU EM RAMAL DE ESGOTO SANITÁRIO. AF_08/2022</t>
  </si>
  <si>
    <t>PINTURA TINTA DE ACABAMENTO (PIGMENTADA) ESMALTE SINTÉTICO ACETINADO EM MADEIRA, 3 DEMÃOS. AF_01/2021</t>
  </si>
  <si>
    <t>PINTURA COM TINTA ALQUÍDICA DE ACABAMENTO (ESMALTE SINTÉTICO ACETINADO) APLICADA A ROLO OU PINCEL SOBRE PERFIL METÁLICO EXECUTADO EM FÁBRICA (POR DEMÃO). AF_01/2020</t>
  </si>
  <si>
    <t>CABO DE COBRE FLEXÍVEL ISOLADO, 1,5 MM², ANTI-CHAMA 0,6/1,0 KV, PARA CIRCUITOS TERMINAIS - FORNECIMENTO E INSTALAÇÃO. AF_03/2023</t>
  </si>
  <si>
    <t>INTERRUPTOR BIPOLAR (1 MÓDULO), 10A/250V, INCLUINDO SUPORTE E PLACA - FORNECIMENTO E INSTALAÇÃO. AF_03/2023</t>
  </si>
  <si>
    <t>CHUVEIRO ELÉTRICO COMUM CORPO PLÁSTICO, TIPO DUCHA - FORNECIMENTO E INSTALAÇÃO. AF_01/2020</t>
  </si>
  <si>
    <t>PAREDE COM SISTEMA EM CHAPAS DE GESSO PARA DRYWALL, USO INTERNO, COM DUAS FACES DUPLAS E ESTRUTURA METÁLICA COM GUIAS DUPLAS PARA PAREDES COM ÁREA LÍQUIDA MAIOR OU IGUAL A 6 M2, COM VÃOS. AF_07/2023_PS</t>
  </si>
  <si>
    <t>APLICAÇÃO MANUAL DE FUNDO SELADOR ACRÍLICO EM PANOS COM PRESENÇA DE VÃOS DE EDIFÍCIOS DE MÚLTIPLOS PAVIMENTOS. AF_03/2024</t>
  </si>
  <si>
    <t>EMASSAMENTO COM MASSA LÁTEX, APLICAÇÃO EM PAREDE, DUAS DEMÃOS, LIXAMENTO MANUAL. AF_04/2023</t>
  </si>
  <si>
    <t>APLICAÇÃO MANUAL DE TINTA LÁTEX ACRÍLICA EM PANOS COM PRESENÇA DE VÃOS DE EDIFÍCIOS DE MÚLTIPLOS PAVIMENTOS, DUAS DEMÃOS. AF_03/2024</t>
  </si>
  <si>
    <t>PINTURA LÁTEX ACRÍLICA ECONÔMICA, APLICAÇÃO MANUAL EM TETO, DUAS DEMÃOS. AF_04/2023</t>
  </si>
  <si>
    <t>PINTURA LÁTEX ACRÍLICA ECONÔMICA, APLICAÇÃO MANUAL EM PAREDES, DUAS DEMÃOS. AF_04/2023</t>
  </si>
  <si>
    <t>APLICAÇÃO MANUAL DE GESSO DESEMPENADO (SEM TALISCAS) EM TETO DE AMBIENTES DE ÁREA MENOR QUE 5M², ESPESSURA DE 0,5CM. AF_03/2023</t>
  </si>
  <si>
    <t>DEMOLIÇÃO DE REVESTIMENTO CERÂMICO, DE FORMA MECANIZADA COM MARTELETE, SEM REAPROVEITAMENTO. AF_09/2023</t>
  </si>
  <si>
    <t>Luminária retangular de sobrepor tipo calha aberta, com refletor em alumínio de alto brilho, para 2 lâmpadas tubulares 32 W/36 W</t>
  </si>
  <si>
    <t>LUVA SOLDÁVEL E COM ROSCA, PVC, SOLDÁVEL, DN 32MM X 1, INSTALADO EM RAMAL DE DISTRIBUIÇÃO DE ÁGUA - FORNECIMENTO E INSTALAÇÃO. AF_06/2022</t>
  </si>
  <si>
    <t>TUBO, PVC, SOLDÁVEL, DE 32MM, INSTALADO EM RAMAL DE DISTRIBUIÇÃO DE ÁGUA - FORNECIMENTO E INSTALAÇÃO. AF_06/2022</t>
  </si>
  <si>
    <t>VASO SANITÁRIO SIFONADO COM CAIXA ACOPLADA LOUÇA BRANCA - PADRÃO MÉDIO, INCLUSO ENGATE FLEXÍVEL EM METAL CROMADO, 1/2 X 40CM - FORNECIMENTO E INSTALAÇÃO. AF_01/2020</t>
  </si>
  <si>
    <t>,</t>
  </si>
  <si>
    <t>4.1</t>
  </si>
  <si>
    <t>2.1</t>
  </si>
  <si>
    <t>2.2</t>
  </si>
  <si>
    <t>3.1</t>
  </si>
  <si>
    <t>3.2</t>
  </si>
  <si>
    <t>3.3</t>
  </si>
  <si>
    <t>3.4</t>
  </si>
  <si>
    <t>Serviço</t>
  </si>
  <si>
    <t>Total c/ BDI</t>
  </si>
  <si>
    <t>TOTAL</t>
  </si>
  <si>
    <t>SUB TOTAL SEMANAL</t>
  </si>
  <si>
    <t>TOTAL ACUMULADO</t>
  </si>
  <si>
    <t>PLANILHA ORÇAMENTARIA</t>
  </si>
  <si>
    <t>CRONOGRAMA FÍSICO-FINANCEIRO</t>
  </si>
  <si>
    <t>SEMANAL</t>
  </si>
  <si>
    <t>CUSTO UNITÁRIO</t>
  </si>
  <si>
    <t>CUSTO</t>
  </si>
  <si>
    <t>PREÇO COM BDI</t>
  </si>
  <si>
    <t>SERVIÇOS PRELIMINARES</t>
  </si>
  <si>
    <t>ALIZAR DE 5X1,5CM PARA PORTA FIXADO COM PREGOS, PADRÃO MÉDIO - FORNECIMENTO E INSTALAÇÃO. AF_10/2025</t>
  </si>
  <si>
    <t>FECHADURA DE EMBUTIR COM CILINDRO, EXTERNA, COMPLETA, ACABAMENTO PADRÃO MÉDIO, INCLUSO EXECUÇÃO DE FURO - FORNECIMENTO E INSTALAÇÃO. AF_10/2025</t>
  </si>
  <si>
    <t>KIT DE PORTA DE MADEIRA PARA PINTURA, SEMI-OCA (LEVE OU MÉDIA), PADRÃO MÉDIO, 90X210CM, ESPESSURA DE 3,5CM, ITENS INCLUSOS: DOBRADIÇAS, MONTAGEM E INSTALAÇÃO DO BATENTE, SEM FECHADURA - FORNECIMENTO E INSTALAÇÃO. AF_10/2025</t>
  </si>
  <si>
    <t>PORTA DE MADEIRA PARA PINTURA, SEMI-OCA (LEVE OU MÉDIA), 80X210CM, ESPESSURA DE 3,5CM, INCLUSO DOBRADIÇAS - FORNECIMENTO E INSTALAÇÃO. AF_10/2025</t>
  </si>
  <si>
    <t>4.2</t>
  </si>
  <si>
    <t>4.3</t>
  </si>
  <si>
    <t>4.4</t>
  </si>
  <si>
    <t>5.1</t>
  </si>
  <si>
    <t>5.2</t>
  </si>
  <si>
    <t>6.1</t>
  </si>
  <si>
    <t>REFORMA DOS BANHEIROS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</si>
  <si>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</si>
  <si>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</si>
  <si>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</si>
  <si>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</si>
  <si>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</si>
  <si>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</si>
  <si>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</si>
  <si>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</si>
  <si>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</si>
  <si>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</si>
  <si>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</si>
  <si>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</si>
  <si>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</si>
  <si>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</si>
  <si>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</si>
  <si>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</si>
  <si>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</si>
  <si>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</si>
  <si>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</si>
  <si>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</si>
  <si>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ILUMINAÇÃO CORREDOR INTERNO</t>
  </si>
  <si>
    <t>REPARO PORTA ALOJAMENTO PM FEMININA</t>
  </si>
  <si>
    <t>PINTURA EXTERNA</t>
  </si>
  <si>
    <t>PINTURA INTERNA</t>
  </si>
  <si>
    <t>7.1</t>
  </si>
  <si>
    <t>7.2</t>
  </si>
  <si>
    <t>7.3</t>
  </si>
  <si>
    <t>7.4</t>
  </si>
  <si>
    <t>6.2</t>
  </si>
  <si>
    <t>6.3</t>
  </si>
  <si>
    <t>8.1</t>
  </si>
  <si>
    <t>8.2</t>
  </si>
  <si>
    <t>8.3</t>
  </si>
  <si>
    <t>CONSTRUÇÃO DE DORMITÓRIO ALOJAMENTO PM MASCULINO</t>
  </si>
  <si>
    <t>Timbre/nome da empresa - CNPJ - data de envio - data de validade</t>
  </si>
  <si>
    <t>0</t>
  </si>
  <si>
    <t>ITENS</t>
  </si>
  <si>
    <t>MUNICÍPIO: São Carlos</t>
  </si>
  <si>
    <t>OBRA: Reforma do prédio 1ª Cia da Policia Militar de São Carlos</t>
  </si>
  <si>
    <t>ENDEREÇO: Rua Santos Dumont, 260 - Vila Celina</t>
  </si>
  <si>
    <t>BDI</t>
  </si>
  <si>
    <t>BOLETIM: CDHU 200 E SINAPI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</si>
</sst>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#,##0.00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10"/>
      <color rgb="FFFF000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22"/>
      <color indexed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2"/>
      <color theme="0"/>
      <name val="Segoe UI"/>
      <family val="2"/>
    </font>
    <font>
      <b/>
      <sz val="11"/>
      <color theme="0"/>
      <name val="Segoe UI"/>
      <family val="2"/>
    </font>
    <font>
      <sz val="11"/>
      <color indexed="8"/>
      <name val="Segoe UI"/>
      <family val="2"/>
    </font>
    <font>
      <sz val="11"/>
      <color theme="1"/>
      <name val="Segoe U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egoe UI"/>
      <family val="2"/>
    </font>
    <font>
      <b/>
      <sz val="11"/>
      <name val="Segoe UI"/>
      <family val="2"/>
    </font>
    <font>
      <b/>
      <sz val="10"/>
      <color rgb="FFFF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9" fontId="20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8" fillId="2" borderId="1" xfId="6" applyFont="1" applyFill="1" applyBorder="1" applyAlignment="1">
      <alignment horizontal="center" vertical="center"/>
    </xf>
    <xf numFmtId="165" fontId="8" fillId="2" borderId="1" xfId="6" applyNumberFormat="1" applyFont="1" applyFill="1" applyBorder="1" applyAlignment="1">
      <alignment horizontal="center" vertical="center"/>
    </xf>
    <xf numFmtId="165" fontId="8" fillId="2" borderId="1" xfId="6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2" borderId="1" xfId="6" applyFont="1" applyFill="1" applyBorder="1" applyAlignment="1">
      <alignment horizontal="left" vertical="center"/>
    </xf>
    <xf numFmtId="165" fontId="4" fillId="2" borderId="1" xfId="6" applyNumberFormat="1" applyFont="1" applyFill="1" applyBorder="1" applyAlignment="1">
      <alignment horizontal="center" vertical="center"/>
    </xf>
    <xf numFmtId="165" fontId="4" fillId="2" borderId="1" xfId="6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left" vertical="center" wrapText="1" shrinkToFit="1"/>
    </xf>
    <xf numFmtId="0" fontId="10" fillId="0" borderId="1" xfId="6" applyFont="1" applyBorder="1" applyAlignment="1">
      <alignment horizontal="center" vertical="center" wrapText="1" shrinkToFit="1"/>
    </xf>
    <xf numFmtId="44" fontId="10" fillId="0" borderId="1" xfId="6" applyNumberFormat="1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12" fillId="3" borderId="0" xfId="0" applyFont="1" applyFill="1"/>
    <xf numFmtId="0" fontId="4" fillId="2" borderId="1" xfId="6" applyFont="1" applyFill="1" applyBorder="1" applyAlignment="1">
      <alignment horizontal="center" vertical="center"/>
    </xf>
    <xf numFmtId="166" fontId="4" fillId="2" borderId="9" xfId="6" applyNumberFormat="1" applyFont="1" applyFill="1" applyBorder="1" applyAlignment="1">
      <alignment horizontal="center" vertical="center"/>
    </xf>
    <xf numFmtId="166" fontId="8" fillId="2" borderId="9" xfId="6" applyNumberFormat="1" applyFont="1" applyFill="1" applyBorder="1" applyAlignment="1">
      <alignment horizontal="center" vertical="center"/>
    </xf>
    <xf numFmtId="44" fontId="4" fillId="0" borderId="9" xfId="6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0" xfId="0" applyFont="1"/>
    <xf numFmtId="44" fontId="5" fillId="2" borderId="9" xfId="6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6" fillId="6" borderId="0" xfId="0" applyFont="1" applyFill="1"/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 shrinkToFit="1"/>
    </xf>
    <xf numFmtId="0" fontId="7" fillId="6" borderId="1" xfId="6" applyFont="1" applyFill="1" applyBorder="1" applyAlignment="1">
      <alignment horizontal="center" vertical="center" wrapText="1" shrinkToFit="1"/>
    </xf>
    <xf numFmtId="44" fontId="7" fillId="6" borderId="1" xfId="6" applyNumberFormat="1" applyFont="1" applyFill="1" applyBorder="1" applyAlignment="1">
      <alignment horizontal="center" vertical="center" wrapText="1"/>
    </xf>
    <xf numFmtId="44" fontId="7" fillId="6" borderId="9" xfId="6" applyNumberFormat="1" applyFont="1" applyFill="1" applyBorder="1" applyAlignment="1">
      <alignment horizontal="center" vertical="center" wrapText="1"/>
    </xf>
    <xf numFmtId="0" fontId="5" fillId="0" borderId="16" xfId="6" applyFont="1" applyBorder="1" applyAlignment="1">
      <alignment horizontal="right" vertical="center"/>
    </xf>
    <xf numFmtId="0" fontId="5" fillId="0" borderId="19" xfId="6" applyFont="1" applyBorder="1" applyAlignment="1">
      <alignment horizontal="right" vertical="center" wrapText="1"/>
    </xf>
    <xf numFmtId="0" fontId="5" fillId="0" borderId="19" xfId="6" applyFont="1" applyBorder="1" applyAlignment="1">
      <alignment horizontal="right" vertical="center"/>
    </xf>
    <xf numFmtId="44" fontId="8" fillId="3" borderId="1" xfId="6" applyNumberFormat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4" fillId="3" borderId="23" xfId="6" applyFont="1" applyFill="1" applyBorder="1" applyAlignment="1">
      <alignment horizontal="center" vertical="center"/>
    </xf>
    <xf numFmtId="0" fontId="4" fillId="3" borderId="23" xfId="6" applyFont="1" applyFill="1" applyBorder="1" applyAlignment="1">
      <alignment horizontal="left" vertical="center"/>
    </xf>
    <xf numFmtId="9" fontId="21" fillId="3" borderId="1" xfId="7" applyFont="1" applyFill="1" applyBorder="1" applyAlignment="1">
      <alignment horizontal="center" vertical="center"/>
    </xf>
    <xf numFmtId="9" fontId="21" fillId="3" borderId="1" xfId="6" applyNumberFormat="1" applyFont="1" applyFill="1" applyBorder="1" applyAlignment="1">
      <alignment horizontal="center" vertical="center"/>
    </xf>
    <xf numFmtId="0" fontId="4" fillId="2" borderId="9" xfId="6" applyFont="1" applyFill="1" applyBorder="1" applyAlignment="1">
      <alignment horizontal="center" vertical="center"/>
    </xf>
    <xf numFmtId="44" fontId="8" fillId="3" borderId="9" xfId="6" applyNumberFormat="1" applyFont="1" applyFill="1" applyBorder="1" applyAlignment="1">
      <alignment horizontal="center" vertical="center"/>
    </xf>
    <xf numFmtId="9" fontId="21" fillId="3" borderId="9" xfId="6" applyNumberFormat="1" applyFont="1" applyFill="1" applyBorder="1" applyAlignment="1">
      <alignment horizontal="center" vertical="center"/>
    </xf>
    <xf numFmtId="44" fontId="22" fillId="0" borderId="1" xfId="6" applyNumberFormat="1" applyFont="1" applyBorder="1" applyAlignment="1">
      <alignment horizontal="center" vertical="center" wrapText="1" shrinkToFit="1"/>
    </xf>
    <xf numFmtId="44" fontId="22" fillId="0" borderId="1" xfId="6" applyNumberFormat="1" applyFont="1" applyBorder="1" applyAlignment="1">
      <alignment horizontal="center" vertical="center" wrapText="1"/>
    </xf>
    <xf numFmtId="0" fontId="22" fillId="0" borderId="1" xfId="6" applyFont="1" applyBorder="1" applyAlignment="1">
      <alignment horizontal="center" vertical="center" wrapText="1" shrinkToFit="1"/>
    </xf>
    <xf numFmtId="0" fontId="4" fillId="2" borderId="1" xfId="6" applyFont="1" applyFill="1" applyBorder="1" applyAlignment="1">
      <alignment horizontal="center" vertical="center"/>
    </xf>
    <xf numFmtId="44" fontId="6" fillId="0" borderId="0" xfId="0" applyNumberFormat="1" applyFont="1"/>
    <xf numFmtId="0" fontId="4" fillId="2" borderId="1" xfId="6" applyFont="1" applyFill="1" applyBorder="1" applyAlignment="1">
      <alignment horizontal="center" vertical="center"/>
    </xf>
    <xf numFmtId="0" fontId="13" fillId="0" borderId="0" xfId="0" applyFont="1"/>
    <xf numFmtId="0" fontId="5" fillId="0" borderId="19" xfId="6" applyFont="1" applyBorder="1" applyAlignment="1">
      <alignment horizontal="right" vertical="center" wrapText="1"/>
    </xf>
    <xf numFmtId="0" fontId="5" fillId="0" borderId="19" xfId="6" applyFont="1" applyBorder="1" applyAlignment="1">
      <alignment horizontal="right" vertical="center"/>
    </xf>
    <xf numFmtId="0" fontId="5" fillId="0" borderId="16" xfId="6" applyFont="1" applyBorder="1" applyAlignment="1">
      <alignment horizontal="right" vertical="center"/>
    </xf>
    <xf numFmtId="0" fontId="23" fillId="7" borderId="19" xfId="6" applyFont="1" applyFill="1" applyBorder="1" applyAlignment="1">
      <alignment horizontal="right" vertical="center"/>
    </xf>
    <xf numFmtId="1" fontId="11" fillId="0" borderId="13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0" fontId="4" fillId="0" borderId="17" xfId="6" applyFont="1" applyBorder="1" applyAlignment="1">
      <alignment horizontal="left" vertical="center"/>
    </xf>
    <xf numFmtId="0" fontId="4" fillId="0" borderId="18" xfId="6" applyFont="1" applyBorder="1" applyAlignment="1">
      <alignment horizontal="left" vertical="center"/>
    </xf>
    <xf numFmtId="0" fontId="4" fillId="0" borderId="20" xfId="6" applyFont="1" applyBorder="1" applyAlignment="1">
      <alignment horizontal="left" vertical="center" wrapText="1"/>
    </xf>
    <xf numFmtId="0" fontId="4" fillId="0" borderId="21" xfId="6" applyFont="1" applyBorder="1" applyAlignment="1">
      <alignment horizontal="left" vertical="center" wrapText="1"/>
    </xf>
    <xf numFmtId="0" fontId="7" fillId="0" borderId="0" xfId="6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20" xfId="6" applyFont="1" applyBorder="1" applyAlignment="1">
      <alignment horizontal="left" vertical="center"/>
    </xf>
    <xf numFmtId="0" fontId="4" fillId="0" borderId="21" xfId="6" applyFont="1" applyBorder="1" applyAlignment="1">
      <alignment horizontal="left" vertical="center"/>
    </xf>
    <xf numFmtId="10" fontId="4" fillId="7" borderId="20" xfId="6" applyNumberFormat="1" applyFont="1" applyFill="1" applyBorder="1" applyAlignment="1">
      <alignment horizontal="left" vertical="center"/>
    </xf>
    <xf numFmtId="0" fontId="4" fillId="7" borderId="20" xfId="6" applyFont="1" applyFill="1" applyBorder="1" applyAlignment="1">
      <alignment horizontal="left" vertical="center"/>
    </xf>
    <xf numFmtId="0" fontId="4" fillId="7" borderId="21" xfId="6" applyFont="1" applyFill="1" applyBorder="1" applyAlignment="1">
      <alignment horizontal="left" vertical="center"/>
    </xf>
    <xf numFmtId="0" fontId="5" fillId="0" borderId="4" xfId="6" applyFont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15" fillId="5" borderId="4" xfId="6" applyFont="1" applyFill="1" applyBorder="1" applyAlignment="1">
      <alignment horizontal="center" vertical="center" wrapText="1"/>
    </xf>
    <xf numFmtId="0" fontId="15" fillId="5" borderId="0" xfId="6" applyFont="1" applyFill="1" applyAlignment="1">
      <alignment horizontal="center" vertical="center" wrapText="1"/>
    </xf>
    <xf numFmtId="0" fontId="15" fillId="5" borderId="5" xfId="6" applyFont="1" applyFill="1" applyBorder="1" applyAlignment="1">
      <alignment horizontal="center" vertical="center" wrapText="1"/>
    </xf>
    <xf numFmtId="0" fontId="16" fillId="4" borderId="6" xfId="6" applyFont="1" applyFill="1" applyBorder="1" applyAlignment="1">
      <alignment horizontal="center" vertical="center" wrapText="1"/>
    </xf>
    <xf numFmtId="0" fontId="16" fillId="4" borderId="3" xfId="6" applyFont="1" applyFill="1" applyBorder="1" applyAlignment="1">
      <alignment horizontal="center" vertical="center" wrapText="1"/>
    </xf>
    <xf numFmtId="0" fontId="16" fillId="4" borderId="7" xfId="6" applyFont="1" applyFill="1" applyBorder="1" applyAlignment="1">
      <alignment horizontal="center" vertical="center" wrapText="1"/>
    </xf>
    <xf numFmtId="0" fontId="4" fillId="2" borderId="19" xfId="6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2" borderId="24" xfId="6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0" borderId="11" xfId="6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7" fillId="0" borderId="0" xfId="6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6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5" borderId="4" xfId="6" applyFont="1" applyFill="1" applyBorder="1" applyAlignment="1">
      <alignment horizontal="right" vertical="center" wrapText="1"/>
    </xf>
    <xf numFmtId="0" fontId="5" fillId="5" borderId="0" xfId="6" applyFont="1" applyFill="1" applyAlignment="1">
      <alignment horizontal="right" vertical="center" wrapText="1"/>
    </xf>
    <xf numFmtId="0" fontId="5" fillId="5" borderId="2" xfId="6" applyFont="1" applyFill="1" applyBorder="1" applyAlignment="1">
      <alignment horizontal="right" vertical="center" wrapText="1"/>
    </xf>
    <xf numFmtId="0" fontId="4" fillId="2" borderId="8" xfId="6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0" fontId="4" fillId="3" borderId="22" xfId="6" applyFont="1" applyFill="1" applyBorder="1" applyAlignment="1">
      <alignment horizontal="center" vertical="center"/>
    </xf>
    <xf numFmtId="0" fontId="4" fillId="3" borderId="23" xfId="6" applyFont="1" applyFill="1" applyBorder="1" applyAlignment="1">
      <alignment horizontal="center" vertical="center"/>
    </xf>
    <xf numFmtId="0" fontId="5" fillId="2" borderId="8" xfId="6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center" vertical="center"/>
    </xf>
    <xf numFmtId="0" fontId="8" fillId="3" borderId="22" xfId="6" applyFont="1" applyFill="1" applyBorder="1" applyAlignment="1">
      <alignment horizontal="center" vertical="center"/>
    </xf>
    <xf numFmtId="0" fontId="8" fillId="3" borderId="23" xfId="6" applyFont="1" applyFill="1" applyBorder="1" applyAlignment="1">
      <alignment horizontal="center" vertical="center"/>
    </xf>
    <xf numFmtId="0" fontId="4" fillId="3" borderId="22" xfId="6" applyFont="1" applyFill="1" applyBorder="1" applyAlignment="1">
      <alignment horizontal="left" vertical="center"/>
    </xf>
    <xf numFmtId="0" fontId="4" fillId="3" borderId="23" xfId="6" applyFont="1" applyFill="1" applyBorder="1" applyAlignment="1">
      <alignment horizontal="left" vertical="center"/>
    </xf>
    <xf numFmtId="0" fontId="4" fillId="3" borderId="22" xfId="6" applyFont="1" applyFill="1" applyBorder="1" applyAlignment="1">
      <alignment horizontal="left" vertical="center" wrapText="1"/>
    </xf>
    <xf numFmtId="0" fontId="4" fillId="3" borderId="23" xfId="6" applyFont="1" applyFill="1" applyBorder="1" applyAlignment="1">
      <alignment horizontal="left" vertical="center" wrapText="1"/>
    </xf>
    <xf numFmtId="0" fontId="5" fillId="0" borderId="17" xfId="6" applyFont="1" applyBorder="1" applyAlignment="1">
      <alignment horizontal="left" vertical="center"/>
    </xf>
    <xf numFmtId="0" fontId="5" fillId="0" borderId="18" xfId="6" applyFont="1" applyBorder="1" applyAlignment="1">
      <alignment horizontal="left" vertical="center"/>
    </xf>
    <xf numFmtId="0" fontId="5" fillId="0" borderId="20" xfId="6" applyFont="1" applyBorder="1" applyAlignment="1">
      <alignment horizontal="left" vertical="center" wrapText="1"/>
    </xf>
    <xf numFmtId="0" fontId="5" fillId="0" borderId="21" xfId="6" applyFont="1" applyBorder="1" applyAlignment="1">
      <alignment horizontal="left" vertical="center" wrapText="1"/>
    </xf>
    <xf numFmtId="10" fontId="5" fillId="0" borderId="20" xfId="7" applyNumberFormat="1" applyFont="1" applyBorder="1" applyAlignment="1">
      <alignment horizontal="left" vertical="center" wrapText="1"/>
    </xf>
    <xf numFmtId="10" fontId="5" fillId="0" borderId="21" xfId="7" applyNumberFormat="1" applyFont="1" applyBorder="1" applyAlignment="1">
      <alignment horizontal="left" vertical="center" wrapText="1"/>
    </xf>
  </cellXfs>
  <cellStyles count="8">
    <cellStyle name="Normal" xfId="0" builtinId="0"/>
    <cellStyle name="Normal 2" xfId="1" xr:uid="{00000000-0005-0000-0000-000001000000}"/>
    <cellStyle name="Normal 2 2" xfId="6" xr:uid="{00000000-0005-0000-0000-000002000000}"/>
    <cellStyle name="Normal 2 3" xfId="3" xr:uid="{00000000-0005-0000-0000-000003000000}"/>
    <cellStyle name="Normal 3" xfId="4" xr:uid="{00000000-0005-0000-0000-000004000000}"/>
    <cellStyle name="Porcentagem" xfId="7" builtinId="5"/>
    <cellStyle name="Vírgula 2" xfId="2" xr:uid="{00000000-0005-0000-0000-000005000000}"/>
    <cellStyle name="Vírgula 2 2" xfId="5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</v>
    <v>8</v>
    <v>456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1:N80"/>
  <sheetViews>
    <sheetView tabSelected="1" view="pageBreakPreview" topLeftCell="B1" zoomScaleNormal="40" zoomScaleSheetLayoutView="100" workbookViewId="0">
      <selection activeCell="K21" sqref="K21"/>
    </sheetView>
  </sheetViews>
  <sheetFormatPr defaultRowHeight="15" x14ac:dyDescent="0.25"/>
  <cols>
    <col min="3" max="3" width="5.28515625" style="1" customWidth="1"/>
    <col min="4" max="4" width="9.28515625" customWidth="1"/>
    <col min="5" max="5" width="7.28515625" customWidth="1"/>
    <col min="6" max="6" width="78.5703125" customWidth="1"/>
    <col min="7" max="7" width="8.28515625" bestFit="1" customWidth="1"/>
    <col min="8" max="8" width="11.5703125" style="50" bestFit="1" customWidth="1"/>
    <col min="9" max="9" width="11.85546875" hidden="1" customWidth="1"/>
    <col min="10" max="10" width="12.42578125" hidden="1" customWidth="1"/>
    <col min="11" max="11" width="17.42578125" customWidth="1"/>
    <col min="12" max="13" width="22.140625" customWidth="1"/>
    <col min="16" max="16" width="5.7109375" customWidth="1"/>
  </cols>
  <sheetData>
    <row r="1" spans="3:14" ht="15.75" thickBot="1" x14ac:dyDescent="0.3"/>
    <row r="2" spans="3:14" s="17" customFormat="1" ht="88.5" customHeight="1" thickBot="1" x14ac:dyDescent="0.3">
      <c r="C2" s="55" t="s">
        <v>121</v>
      </c>
      <c r="D2" s="56"/>
      <c r="E2" s="56"/>
      <c r="F2" s="56"/>
      <c r="G2" s="56"/>
      <c r="H2" s="56"/>
      <c r="I2" s="56"/>
      <c r="J2" s="56"/>
      <c r="K2" s="56"/>
      <c r="L2" s="56"/>
      <c r="M2" s="57"/>
      <c r="N2"/>
    </row>
    <row r="3" spans="3:14" s="17" customFormat="1" ht="19.5" customHeight="1" thickBot="1" x14ac:dyDescent="0.3">
      <c r="C3" s="58"/>
      <c r="D3" s="59"/>
      <c r="E3" s="59"/>
      <c r="F3" s="59"/>
      <c r="G3" s="59"/>
      <c r="H3" s="59"/>
      <c r="I3" s="59"/>
      <c r="J3" s="59"/>
      <c r="K3" s="59"/>
      <c r="L3" s="59"/>
      <c r="M3" s="60"/>
      <c r="N3"/>
    </row>
    <row r="4" spans="3:14" s="2" customFormat="1" ht="21" customHeight="1" x14ac:dyDescent="0.25">
      <c r="C4" s="53"/>
      <c r="D4" s="61" t="s">
        <v>124</v>
      </c>
      <c r="E4" s="61"/>
      <c r="F4" s="61"/>
      <c r="G4" s="61"/>
      <c r="H4" s="61"/>
      <c r="I4" s="61"/>
      <c r="J4" s="61"/>
      <c r="K4" s="61"/>
      <c r="L4" s="61"/>
      <c r="M4" s="62"/>
    </row>
    <row r="5" spans="3:14" s="2" customFormat="1" ht="30" customHeight="1" x14ac:dyDescent="0.25">
      <c r="C5" s="51"/>
      <c r="D5" s="63" t="s">
        <v>125</v>
      </c>
      <c r="E5" s="63"/>
      <c r="F5" s="63"/>
      <c r="G5" s="63"/>
      <c r="H5" s="63"/>
      <c r="I5" s="63"/>
      <c r="J5" s="63"/>
      <c r="K5" s="63"/>
      <c r="L5" s="63"/>
      <c r="M5" s="64"/>
    </row>
    <row r="6" spans="3:14" s="2" customFormat="1" ht="21" customHeight="1" x14ac:dyDescent="0.25">
      <c r="C6" s="51"/>
      <c r="D6" s="63" t="s">
        <v>126</v>
      </c>
      <c r="E6" s="63"/>
      <c r="F6" s="63"/>
      <c r="G6" s="63"/>
      <c r="H6" s="63"/>
      <c r="I6" s="63"/>
      <c r="J6" s="63"/>
      <c r="K6" s="63"/>
      <c r="L6" s="63"/>
      <c r="M6" s="64"/>
    </row>
    <row r="7" spans="3:14" s="2" customFormat="1" ht="21" customHeight="1" x14ac:dyDescent="0.25">
      <c r="C7" s="52"/>
      <c r="D7" s="68" t="s">
        <v>128</v>
      </c>
      <c r="E7" s="68"/>
      <c r="F7" s="68"/>
      <c r="G7" s="68"/>
      <c r="H7" s="68"/>
      <c r="I7" s="68"/>
      <c r="J7" s="68"/>
      <c r="K7" s="68"/>
      <c r="L7" s="68"/>
      <c r="M7" s="69"/>
    </row>
    <row r="8" spans="3:14" s="2" customFormat="1" ht="21" customHeight="1" x14ac:dyDescent="0.25">
      <c r="C8" s="54" t="s">
        <v>127</v>
      </c>
      <c r="D8" s="70"/>
      <c r="E8" s="71"/>
      <c r="F8" s="71"/>
      <c r="G8" s="71"/>
      <c r="H8" s="71"/>
      <c r="I8" s="71"/>
      <c r="J8" s="71"/>
      <c r="K8" s="71"/>
      <c r="L8" s="71"/>
      <c r="M8" s="72"/>
    </row>
    <row r="9" spans="3:14" s="2" customFormat="1" ht="6" customHeight="1" x14ac:dyDescent="0.25">
      <c r="C9" s="73"/>
      <c r="D9" s="74"/>
      <c r="E9" s="74"/>
      <c r="F9" s="74"/>
      <c r="G9" s="74"/>
      <c r="H9" s="74"/>
      <c r="I9" s="74"/>
      <c r="J9" s="74"/>
      <c r="K9" s="74"/>
      <c r="L9" s="74"/>
      <c r="M9" s="75"/>
    </row>
    <row r="10" spans="3:14" s="2" customFormat="1" ht="27" customHeight="1" x14ac:dyDescent="0.25">
      <c r="C10" s="76" t="s">
        <v>69</v>
      </c>
      <c r="D10" s="77"/>
      <c r="E10" s="77"/>
      <c r="F10" s="77"/>
      <c r="G10" s="77"/>
      <c r="H10" s="77"/>
      <c r="I10" s="77"/>
      <c r="J10" s="77"/>
      <c r="K10" s="77"/>
      <c r="L10" s="77"/>
      <c r="M10" s="78"/>
    </row>
    <row r="11" spans="3:14" s="2" customFormat="1" ht="15" customHeight="1" x14ac:dyDescent="0.25"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1"/>
    </row>
    <row r="12" spans="3:14" s="11" customFormat="1" x14ac:dyDescent="0.2">
      <c r="C12" s="82" t="s">
        <v>123</v>
      </c>
      <c r="D12" s="83"/>
      <c r="E12" s="84"/>
      <c r="F12" s="18" t="s">
        <v>21</v>
      </c>
      <c r="G12" s="18" t="s">
        <v>22</v>
      </c>
      <c r="H12" s="49" t="s">
        <v>20</v>
      </c>
      <c r="I12" s="9" t="s">
        <v>23</v>
      </c>
      <c r="J12" s="9" t="s">
        <v>24</v>
      </c>
      <c r="K12" s="10" t="s">
        <v>72</v>
      </c>
      <c r="L12" s="19" t="s">
        <v>73</v>
      </c>
      <c r="M12" s="19" t="s">
        <v>74</v>
      </c>
    </row>
    <row r="13" spans="3:14" s="2" customFormat="1" ht="14.25" customHeight="1" x14ac:dyDescent="0.25">
      <c r="C13" s="85">
        <v>1</v>
      </c>
      <c r="D13" s="86"/>
      <c r="E13" s="3">
        <v>1</v>
      </c>
      <c r="F13" s="8" t="s">
        <v>75</v>
      </c>
      <c r="G13" s="3"/>
      <c r="H13" s="3"/>
      <c r="I13" s="4"/>
      <c r="J13" s="4"/>
      <c r="K13" s="5"/>
      <c r="L13" s="20"/>
      <c r="M13" s="20"/>
    </row>
    <row r="14" spans="3:14" s="26" customFormat="1" ht="14.25" customHeight="1" x14ac:dyDescent="0.25">
      <c r="C14" s="87"/>
      <c r="D14" s="88"/>
      <c r="E14" s="27"/>
      <c r="F14" s="28" t="s">
        <v>4</v>
      </c>
      <c r="G14" s="29" t="s">
        <v>1</v>
      </c>
      <c r="H14" s="27">
        <v>4.5</v>
      </c>
      <c r="I14" s="30">
        <v>820.57</v>
      </c>
      <c r="J14" s="30">
        <v>104.34</v>
      </c>
      <c r="K14" s="30"/>
      <c r="L14" s="31">
        <f>H14*K14</f>
        <v>0</v>
      </c>
      <c r="M14" s="31">
        <f>L14*(1+$D$8)</f>
        <v>0</v>
      </c>
    </row>
    <row r="15" spans="3:14" s="11" customFormat="1" ht="14.25" customHeight="1" x14ac:dyDescent="0.2">
      <c r="C15" s="87"/>
      <c r="D15" s="88"/>
      <c r="E15" s="12"/>
      <c r="F15" s="13"/>
      <c r="G15" s="14"/>
      <c r="H15" s="12"/>
      <c r="I15" s="15"/>
      <c r="J15" s="15"/>
      <c r="K15" s="16" t="s">
        <v>26</v>
      </c>
      <c r="L15" s="21">
        <f>SUM(L14:L14)</f>
        <v>0</v>
      </c>
      <c r="M15" s="21">
        <f>SUM(M14:M14)</f>
        <v>0</v>
      </c>
    </row>
    <row r="16" spans="3:14" s="11" customFormat="1" ht="12" customHeight="1" x14ac:dyDescent="0.2">
      <c r="C16" s="87"/>
      <c r="D16" s="88"/>
      <c r="E16" s="18">
        <v>2</v>
      </c>
      <c r="F16" s="8" t="s">
        <v>86</v>
      </c>
      <c r="G16" s="18"/>
      <c r="H16" s="49"/>
      <c r="I16" s="9"/>
      <c r="J16" s="9"/>
      <c r="K16" s="10"/>
      <c r="L16" s="19"/>
      <c r="M16" s="19"/>
    </row>
    <row r="17" spans="3:13" s="26" customFormat="1" ht="28.5" customHeight="1" x14ac:dyDescent="0.25">
      <c r="C17" s="87"/>
      <c r="D17" s="88"/>
      <c r="E17" s="27" t="s">
        <v>58</v>
      </c>
      <c r="F17" s="28" t="s">
        <v>51</v>
      </c>
      <c r="G17" s="29" t="s">
        <v>1</v>
      </c>
      <c r="H17" s="27">
        <v>55</v>
      </c>
      <c r="I17" s="30" t="s">
        <v>122</v>
      </c>
      <c r="J17" s="30">
        <v>4.8</v>
      </c>
      <c r="K17" s="30"/>
      <c r="L17" s="31">
        <f>H17*K17</f>
        <v>0</v>
      </c>
      <c r="M17" s="31">
        <f t="shared" ref="M17:M28" si="0">L17*(1+$D$8)</f>
        <v>0</v>
      </c>
    </row>
    <row r="18" spans="3:13" s="26" customFormat="1" ht="28.5" customHeight="1" x14ac:dyDescent="0.25">
      <c r="C18" s="87"/>
      <c r="D18" s="88"/>
      <c r="E18" s="27" t="s">
        <v>59</v>
      </c>
      <c r="F18" s="28" t="s">
        <v>6</v>
      </c>
      <c r="G18" s="29" t="s">
        <v>2</v>
      </c>
      <c r="H18" s="27">
        <v>15</v>
      </c>
      <c r="I18" s="30">
        <v>0</v>
      </c>
      <c r="J18" s="30">
        <v>9.08</v>
      </c>
      <c r="K18" s="30"/>
      <c r="L18" s="31">
        <f t="shared" ref="L18:L19" si="1">H18*K18</f>
        <v>0</v>
      </c>
      <c r="M18" s="31">
        <f t="shared" si="0"/>
        <v>0</v>
      </c>
    </row>
    <row r="19" spans="3:13" s="26" customFormat="1" ht="28.5" customHeight="1" x14ac:dyDescent="0.25">
      <c r="C19" s="87"/>
      <c r="D19" s="88"/>
      <c r="E19" s="27" t="s">
        <v>87</v>
      </c>
      <c r="F19" s="28" t="s">
        <v>5</v>
      </c>
      <c r="G19" s="29" t="s">
        <v>0</v>
      </c>
      <c r="H19" s="27">
        <v>6</v>
      </c>
      <c r="I19" s="30">
        <v>0</v>
      </c>
      <c r="J19" s="30">
        <v>49.68</v>
      </c>
      <c r="K19" s="30"/>
      <c r="L19" s="31">
        <f t="shared" si="1"/>
        <v>0</v>
      </c>
      <c r="M19" s="31">
        <f t="shared" si="0"/>
        <v>0</v>
      </c>
    </row>
    <row r="20" spans="3:13" s="26" customFormat="1" ht="42.75" x14ac:dyDescent="0.25">
      <c r="C20" s="87"/>
      <c r="D20" s="88"/>
      <c r="E20" s="27" t="s">
        <v>88</v>
      </c>
      <c r="F20" s="28" t="s">
        <v>10</v>
      </c>
      <c r="G20" s="29" t="s">
        <v>1</v>
      </c>
      <c r="H20" s="27">
        <v>55</v>
      </c>
      <c r="I20" s="30" t="b">
        <f>IF(C20=1,VLOOKUP(D20,#REF!,4,FALSE),IF(C20=2,"0"))</f>
        <v>0</v>
      </c>
      <c r="J20" s="30" t="b">
        <f>IF(C20=1,VLOOKUP(D20,#REF!,5,FALSE),IF(C20=2,VLOOKUP(D20,#REF!,5,FALSE)))</f>
        <v>0</v>
      </c>
      <c r="K20" s="30"/>
      <c r="L20" s="31">
        <f>K20*H20</f>
        <v>0</v>
      </c>
      <c r="M20" s="31">
        <f t="shared" si="0"/>
        <v>0</v>
      </c>
    </row>
    <row r="21" spans="3:13" s="26" customFormat="1" ht="28.5" customHeight="1" x14ac:dyDescent="0.25">
      <c r="C21" s="87"/>
      <c r="D21" s="88"/>
      <c r="E21" s="27" t="s">
        <v>89</v>
      </c>
      <c r="F21" s="28" t="s">
        <v>9</v>
      </c>
      <c r="G21" s="29" t="s">
        <v>1</v>
      </c>
      <c r="H21" s="27">
        <v>55</v>
      </c>
      <c r="I21" s="30" t="b">
        <f>IF(C21=1,VLOOKUP(D21,#REF!,4,FALSE),IF(C21=2,"0"))</f>
        <v>0</v>
      </c>
      <c r="J21" s="30" t="b">
        <f>IF(C21=1,VLOOKUP(D21,#REF!,5,FALSE),IF(C21=2,VLOOKUP(D21,#REF!,5,FALSE)))</f>
        <v>0</v>
      </c>
      <c r="K21" s="30"/>
      <c r="L21" s="31">
        <f t="shared" ref="L21:L34" si="2">K21*H21</f>
        <v>0</v>
      </c>
      <c r="M21" s="31">
        <f t="shared" si="0"/>
        <v>0</v>
      </c>
    </row>
    <row r="22" spans="3:13" s="26" customFormat="1" ht="28.5" customHeight="1" x14ac:dyDescent="0.25">
      <c r="C22" s="87"/>
      <c r="D22" s="88"/>
      <c r="E22" s="27" t="s">
        <v>90</v>
      </c>
      <c r="F22" s="28" t="s">
        <v>13</v>
      </c>
      <c r="G22" s="29" t="s">
        <v>0</v>
      </c>
      <c r="H22" s="27">
        <v>4</v>
      </c>
      <c r="I22" s="30" t="b">
        <f>IF(C22=1,VLOOKUP(D22,#REF!,4,FALSE),IF(C22=2,"0"))</f>
        <v>0</v>
      </c>
      <c r="J22" s="30" t="b">
        <f>IF(C22=1,VLOOKUP(D22,#REF!,5,FALSE),IF(C22=2,VLOOKUP(D22,#REF!,5,FALSE)))</f>
        <v>0</v>
      </c>
      <c r="K22" s="30"/>
      <c r="L22" s="31">
        <f t="shared" si="2"/>
        <v>0</v>
      </c>
      <c r="M22" s="31">
        <f t="shared" si="0"/>
        <v>0</v>
      </c>
    </row>
    <row r="23" spans="3:13" s="26" customFormat="1" ht="28.5" customHeight="1" x14ac:dyDescent="0.25">
      <c r="C23" s="87"/>
      <c r="D23" s="88"/>
      <c r="E23" s="27" t="s">
        <v>91</v>
      </c>
      <c r="F23" s="28" t="s">
        <v>12</v>
      </c>
      <c r="G23" s="29" t="s">
        <v>2</v>
      </c>
      <c r="H23" s="27">
        <v>1.2</v>
      </c>
      <c r="I23" s="30" t="b">
        <f>IF(C23=1,VLOOKUP(D23,#REF!,4,FALSE),IF(C23=2,"0"))</f>
        <v>0</v>
      </c>
      <c r="J23" s="30" t="b">
        <f>IF(C23=1,VLOOKUP(D23,#REF!,5,FALSE),IF(C23=2,VLOOKUP(D23,#REF!,5,FALSE)))</f>
        <v>0</v>
      </c>
      <c r="K23" s="30"/>
      <c r="L23" s="31">
        <f t="shared" si="2"/>
        <v>0</v>
      </c>
      <c r="M23" s="31">
        <f t="shared" si="0"/>
        <v>0</v>
      </c>
    </row>
    <row r="24" spans="3:13" s="26" customFormat="1" ht="28.5" customHeight="1" x14ac:dyDescent="0.25">
      <c r="C24" s="87"/>
      <c r="D24" s="88"/>
      <c r="E24" s="27" t="s">
        <v>92</v>
      </c>
      <c r="F24" s="28" t="s">
        <v>18</v>
      </c>
      <c r="G24" s="29" t="s">
        <v>0</v>
      </c>
      <c r="H24" s="27">
        <v>1</v>
      </c>
      <c r="I24" s="30" t="b">
        <f>IF(C24=1,VLOOKUP(D24,#REF!,4,FALSE),IF(C24=2,"0"))</f>
        <v>0</v>
      </c>
      <c r="J24" s="30" t="b">
        <f>IF(C24=1,VLOOKUP(D24,#REF!,5,FALSE),IF(C24=2,VLOOKUP(D24,#REF!,5,FALSE)))</f>
        <v>0</v>
      </c>
      <c r="K24" s="30"/>
      <c r="L24" s="31">
        <f t="shared" si="2"/>
        <v>0</v>
      </c>
      <c r="M24" s="31">
        <f t="shared" si="0"/>
        <v>0</v>
      </c>
    </row>
    <row r="25" spans="3:13" s="26" customFormat="1" ht="28.5" customHeight="1" x14ac:dyDescent="0.25">
      <c r="C25" s="87"/>
      <c r="D25" s="88"/>
      <c r="E25" s="27" t="s">
        <v>93</v>
      </c>
      <c r="F25" s="28" t="s">
        <v>15</v>
      </c>
      <c r="G25" s="29" t="s">
        <v>0</v>
      </c>
      <c r="H25" s="27">
        <v>1</v>
      </c>
      <c r="I25" s="30" t="b">
        <f>IF(C25=1,VLOOKUP(D25,#REF!,4,FALSE),IF(C25=2,"0"))</f>
        <v>0</v>
      </c>
      <c r="J25" s="30" t="b">
        <f>IF(C25=1,VLOOKUP(D25,#REF!,5,FALSE),IF(C25=2,VLOOKUP(D25,#REF!,5,FALSE)))</f>
        <v>0</v>
      </c>
      <c r="K25" s="30"/>
      <c r="L25" s="31">
        <f t="shared" si="2"/>
        <v>0</v>
      </c>
      <c r="M25" s="31">
        <f t="shared" si="0"/>
        <v>0</v>
      </c>
    </row>
    <row r="26" spans="3:13" s="26" customFormat="1" ht="28.5" customHeight="1" x14ac:dyDescent="0.25">
      <c r="C26" s="87"/>
      <c r="D26" s="88"/>
      <c r="E26" s="27" t="s">
        <v>94</v>
      </c>
      <c r="F26" s="28" t="s">
        <v>14</v>
      </c>
      <c r="G26" s="29" t="s">
        <v>0</v>
      </c>
      <c r="H26" s="27">
        <v>4</v>
      </c>
      <c r="I26" s="30" t="b">
        <f>IF(C26=1,VLOOKUP(D26,#REF!,4,FALSE),IF(C26=2,"0"))</f>
        <v>0</v>
      </c>
      <c r="J26" s="30" t="b">
        <f>IF(C26=1,VLOOKUP(D26,#REF!,5,FALSE),IF(C26=2,VLOOKUP(D26,#REF!,5,FALSE)))</f>
        <v>0</v>
      </c>
      <c r="K26" s="30"/>
      <c r="L26" s="31">
        <f t="shared" si="2"/>
        <v>0</v>
      </c>
      <c r="M26" s="31">
        <f t="shared" si="0"/>
        <v>0</v>
      </c>
    </row>
    <row r="27" spans="3:13" s="26" customFormat="1" ht="28.5" customHeight="1" x14ac:dyDescent="0.25">
      <c r="C27" s="87"/>
      <c r="D27" s="88"/>
      <c r="E27" s="27" t="s">
        <v>95</v>
      </c>
      <c r="F27" s="28" t="s">
        <v>16</v>
      </c>
      <c r="G27" s="29" t="s">
        <v>0</v>
      </c>
      <c r="H27" s="27">
        <v>3</v>
      </c>
      <c r="I27" s="30" t="b">
        <f>IF(C27=1,VLOOKUP(D27,#REF!,4,FALSE),IF(C27=2,"0"))</f>
        <v>0</v>
      </c>
      <c r="J27" s="30" t="b">
        <f>IF(C27=1,VLOOKUP(D27,#REF!,5,FALSE),IF(C27=2,VLOOKUP(D27,#REF!,5,FALSE)))</f>
        <v>0</v>
      </c>
      <c r="K27" s="30"/>
      <c r="L27" s="31">
        <f t="shared" si="2"/>
        <v>0</v>
      </c>
      <c r="M27" s="31">
        <f t="shared" si="0"/>
        <v>0</v>
      </c>
    </row>
    <row r="28" spans="3:13" s="26" customFormat="1" ht="32.25" customHeight="1" x14ac:dyDescent="0.25">
      <c r="C28" s="87"/>
      <c r="D28" s="88"/>
      <c r="E28" s="27" t="s">
        <v>96</v>
      </c>
      <c r="F28" s="28" t="s">
        <v>17</v>
      </c>
      <c r="G28" s="29" t="s">
        <v>0</v>
      </c>
      <c r="H28" s="27">
        <v>8</v>
      </c>
      <c r="I28" s="30" t="b">
        <f>IF(C28=1,VLOOKUP(D28,#REF!,4,FALSE),IF(C28=2,"0"))</f>
        <v>0</v>
      </c>
      <c r="J28" s="30" t="b">
        <f>IF(C28=1,VLOOKUP(D28,#REF!,5,FALSE),IF(C28=2,VLOOKUP(D28,#REF!,5,FALSE)))</f>
        <v>0</v>
      </c>
      <c r="K28" s="30"/>
      <c r="L28" s="31">
        <f t="shared" si="2"/>
        <v>0</v>
      </c>
      <c r="M28" s="31">
        <f t="shared" si="0"/>
        <v>0</v>
      </c>
    </row>
    <row r="29" spans="3:13" s="26" customFormat="1" ht="42.75" x14ac:dyDescent="0.25">
      <c r="C29" s="87"/>
      <c r="D29" s="88"/>
      <c r="E29" s="27" t="s">
        <v>97</v>
      </c>
      <c r="F29" s="28" t="s">
        <v>55</v>
      </c>
      <c r="G29" s="29" t="s">
        <v>0</v>
      </c>
      <c r="H29" s="27">
        <v>3</v>
      </c>
      <c r="I29" s="30" t="b">
        <f>IF(C29=1,VLOOKUP(D29,#REF!,4,FALSE),IF(C29=2,"0"))</f>
        <v>0</v>
      </c>
      <c r="J29" s="30" t="b">
        <f>IF(C29=1,VLOOKUP(D29,#REF!,5,FALSE),IF(C29=2,VLOOKUP(D29,#REF!,5,FALSE)))</f>
        <v>0</v>
      </c>
      <c r="K29" s="30"/>
      <c r="L29" s="31">
        <f>K29*H29</f>
        <v>0</v>
      </c>
      <c r="M29" s="31">
        <f t="shared" ref="M29:M38" si="3">L29*(1+$D$8)</f>
        <v>0</v>
      </c>
    </row>
    <row r="30" spans="3:13" s="26" customFormat="1" ht="28.5" customHeight="1" x14ac:dyDescent="0.25">
      <c r="C30" s="87"/>
      <c r="D30" s="88"/>
      <c r="E30" s="27" t="s">
        <v>98</v>
      </c>
      <c r="F30" s="28" t="s">
        <v>43</v>
      </c>
      <c r="G30" s="29" t="s">
        <v>0</v>
      </c>
      <c r="H30" s="27">
        <v>4</v>
      </c>
      <c r="I30" s="30" t="b">
        <f>IF(C30=1,VLOOKUP(D30,#REF!,4,FALSE),IF(C30=2,"0"))</f>
        <v>0</v>
      </c>
      <c r="J30" s="30" t="b">
        <f>IF(C30=1,VLOOKUP(D30,#REF!,5,FALSE),IF(C30=2,VLOOKUP(D30,#REF!,5,FALSE)))</f>
        <v>0</v>
      </c>
      <c r="K30" s="30"/>
      <c r="L30" s="31">
        <f t="shared" si="2"/>
        <v>0</v>
      </c>
      <c r="M30" s="31">
        <f t="shared" si="3"/>
        <v>0</v>
      </c>
    </row>
    <row r="31" spans="3:13" s="26" customFormat="1" ht="28.5" customHeight="1" x14ac:dyDescent="0.25">
      <c r="C31" s="87"/>
      <c r="D31" s="88"/>
      <c r="E31" s="27" t="s">
        <v>99</v>
      </c>
      <c r="F31" s="28" t="s">
        <v>37</v>
      </c>
      <c r="G31" s="29" t="s">
        <v>0</v>
      </c>
      <c r="H31" s="27">
        <v>4</v>
      </c>
      <c r="I31" s="30" t="b">
        <f>IF(C31=1,VLOOKUP(D31,#REF!,4,FALSE),IF(C31=2,"0"))</f>
        <v>0</v>
      </c>
      <c r="J31" s="30" t="b">
        <f>IF(C31=1,VLOOKUP(D31,#REF!,5,FALSE),IF(C31=2,VLOOKUP(D31,#REF!,5,FALSE)))</f>
        <v>0</v>
      </c>
      <c r="K31" s="30"/>
      <c r="L31" s="31">
        <f t="shared" si="2"/>
        <v>0</v>
      </c>
      <c r="M31" s="31">
        <f t="shared" si="3"/>
        <v>0</v>
      </c>
    </row>
    <row r="32" spans="3:13" s="26" customFormat="1" ht="28.5" customHeight="1" x14ac:dyDescent="0.25">
      <c r="C32" s="87"/>
      <c r="D32" s="88"/>
      <c r="E32" s="27" t="s">
        <v>100</v>
      </c>
      <c r="F32" s="28" t="s">
        <v>79</v>
      </c>
      <c r="G32" s="29" t="s">
        <v>0</v>
      </c>
      <c r="H32" s="27">
        <v>1</v>
      </c>
      <c r="I32" s="30" t="b">
        <f>IF(C32=1,VLOOKUP(D32,#REF!,4,FALSE),IF(C32=2,"0"))</f>
        <v>0</v>
      </c>
      <c r="J32" s="30" t="b">
        <f>IF(C32=1,VLOOKUP(D32,#REF!,5,FALSE),IF(C32=2,VLOOKUP(D32,#REF!,5,FALSE)))</f>
        <v>0</v>
      </c>
      <c r="K32" s="30"/>
      <c r="L32" s="31">
        <f t="shared" si="2"/>
        <v>0</v>
      </c>
      <c r="M32" s="31">
        <f t="shared" si="3"/>
        <v>0</v>
      </c>
    </row>
    <row r="33" spans="3:13" s="26" customFormat="1" ht="28.5" customHeight="1" x14ac:dyDescent="0.25">
      <c r="C33" s="87"/>
      <c r="D33" s="88"/>
      <c r="E33" s="27" t="s">
        <v>101</v>
      </c>
      <c r="F33" s="28" t="s">
        <v>38</v>
      </c>
      <c r="G33" s="29" t="s">
        <v>0</v>
      </c>
      <c r="H33" s="27">
        <v>6</v>
      </c>
      <c r="I33" s="30" t="b">
        <f>IF(C33=1,VLOOKUP(D33,#REF!,4,FALSE),IF(C33=2,"0"))</f>
        <v>0</v>
      </c>
      <c r="J33" s="30" t="b">
        <f>IF(C33=1,VLOOKUP(D33,#REF!,5,FALSE),IF(C33=2,VLOOKUP(D33,#REF!,5,FALSE)))</f>
        <v>0</v>
      </c>
      <c r="K33" s="30"/>
      <c r="L33" s="31">
        <f t="shared" si="2"/>
        <v>0</v>
      </c>
      <c r="M33" s="31">
        <f t="shared" si="3"/>
        <v>0</v>
      </c>
    </row>
    <row r="34" spans="3:13" s="26" customFormat="1" ht="28.5" customHeight="1" x14ac:dyDescent="0.25">
      <c r="C34" s="87"/>
      <c r="D34" s="88"/>
      <c r="E34" s="27" t="s">
        <v>102</v>
      </c>
      <c r="F34" s="28" t="s">
        <v>35</v>
      </c>
      <c r="G34" s="29" t="s">
        <v>2</v>
      </c>
      <c r="H34" s="27">
        <v>18</v>
      </c>
      <c r="I34" s="30" t="b">
        <f>IF(C34=1,VLOOKUP(D34,#REF!,4,FALSE),IF(C34=2,"0"))</f>
        <v>0</v>
      </c>
      <c r="J34" s="30" t="b">
        <f>IF(C34=1,VLOOKUP(D34,#REF!,5,FALSE),IF(C34=2,VLOOKUP(D34,#REF!,5,FALSE)))</f>
        <v>0</v>
      </c>
      <c r="K34" s="30"/>
      <c r="L34" s="31">
        <f t="shared" si="2"/>
        <v>0</v>
      </c>
      <c r="M34" s="31">
        <f t="shared" si="3"/>
        <v>0</v>
      </c>
    </row>
    <row r="35" spans="3:13" s="26" customFormat="1" ht="28.5" customHeight="1" x14ac:dyDescent="0.25">
      <c r="C35" s="87"/>
      <c r="D35" s="88"/>
      <c r="E35" s="27" t="s">
        <v>103</v>
      </c>
      <c r="F35" s="28" t="s">
        <v>34</v>
      </c>
      <c r="G35" s="29" t="s">
        <v>2</v>
      </c>
      <c r="H35" s="27">
        <v>18</v>
      </c>
      <c r="I35" s="30" t="b">
        <f>IF(C35=1,VLOOKUP(D35,#REF!,4,FALSE),IF(C35=2,"0"))</f>
        <v>0</v>
      </c>
      <c r="J35" s="30" t="b">
        <f>IF(C35=1,VLOOKUP(D35,#REF!,5,FALSE),IF(C35=2,VLOOKUP(D35,#REF!,5,FALSE)))</f>
        <v>0</v>
      </c>
      <c r="K35" s="30"/>
      <c r="L35" s="31">
        <f t="shared" ref="L35" si="4">K35*H35</f>
        <v>0</v>
      </c>
      <c r="M35" s="31">
        <f t="shared" si="3"/>
        <v>0</v>
      </c>
    </row>
    <row r="36" spans="3:13" s="26" customFormat="1" ht="28.5" customHeight="1" x14ac:dyDescent="0.25">
      <c r="C36" s="87"/>
      <c r="D36" s="88"/>
      <c r="E36" s="27" t="s">
        <v>104</v>
      </c>
      <c r="F36" s="28" t="s">
        <v>54</v>
      </c>
      <c r="G36" s="29" t="s">
        <v>2</v>
      </c>
      <c r="H36" s="27">
        <v>18</v>
      </c>
      <c r="I36" s="30" t="b">
        <f>IF(C36=1,VLOOKUP(D36,#REF!,4,FALSE),IF(C36=2,"0"))</f>
        <v>0</v>
      </c>
      <c r="J36" s="30" t="b">
        <f>IF(C36=1,VLOOKUP(D36,#REF!,5,FALSE),IF(C36=2,VLOOKUP(D36,#REF!,5,FALSE)))</f>
        <v>0</v>
      </c>
      <c r="K36" s="30"/>
      <c r="L36" s="31">
        <f t="shared" ref="L36:L38" si="5">K36*H36</f>
        <v>0</v>
      </c>
      <c r="M36" s="31">
        <f t="shared" si="3"/>
        <v>0</v>
      </c>
    </row>
    <row r="37" spans="3:13" s="26" customFormat="1" ht="28.5" customHeight="1" x14ac:dyDescent="0.25">
      <c r="C37" s="87"/>
      <c r="D37" s="88"/>
      <c r="E37" s="27" t="s">
        <v>105</v>
      </c>
      <c r="F37" s="28" t="s">
        <v>36</v>
      </c>
      <c r="G37" s="29" t="s">
        <v>0</v>
      </c>
      <c r="H37" s="27">
        <v>10</v>
      </c>
      <c r="I37" s="30" t="b">
        <f>IF(C37=1,VLOOKUP(D37,#REF!,4,FALSE),IF(C37=2,"0"))</f>
        <v>0</v>
      </c>
      <c r="J37" s="30" t="b">
        <f>IF(C37=1,VLOOKUP(D37,#REF!,5,FALSE),IF(C37=2,VLOOKUP(D37,#REF!,5,FALSE)))</f>
        <v>0</v>
      </c>
      <c r="K37" s="30"/>
      <c r="L37" s="31">
        <f t="shared" si="5"/>
        <v>0</v>
      </c>
      <c r="M37" s="31">
        <f t="shared" si="3"/>
        <v>0</v>
      </c>
    </row>
    <row r="38" spans="3:13" s="26" customFormat="1" ht="28.5" customHeight="1" x14ac:dyDescent="0.25">
      <c r="C38" s="87"/>
      <c r="D38" s="88"/>
      <c r="E38" s="27" t="s">
        <v>106</v>
      </c>
      <c r="F38" s="28" t="s">
        <v>53</v>
      </c>
      <c r="G38" s="29" t="s">
        <v>0</v>
      </c>
      <c r="H38" s="27">
        <v>10</v>
      </c>
      <c r="I38" s="30" t="b">
        <f>IF(C38=1,VLOOKUP(D38,#REF!,4,FALSE),IF(C38=2,"0"))</f>
        <v>0</v>
      </c>
      <c r="J38" s="30" t="b">
        <f>IF(C38=1,VLOOKUP(D38,#REF!,5,FALSE),IF(C38=2,VLOOKUP(D38,#REF!,5,FALSE)))</f>
        <v>0</v>
      </c>
      <c r="K38" s="30"/>
      <c r="L38" s="31">
        <f t="shared" si="5"/>
        <v>0</v>
      </c>
      <c r="M38" s="31">
        <f t="shared" si="3"/>
        <v>0</v>
      </c>
    </row>
    <row r="39" spans="3:13" s="11" customFormat="1" ht="14.25" customHeight="1" x14ac:dyDescent="0.2">
      <c r="C39" s="87"/>
      <c r="D39" s="88"/>
      <c r="E39" s="12"/>
      <c r="F39" s="13"/>
      <c r="G39" s="14"/>
      <c r="H39" s="12"/>
      <c r="I39" s="15"/>
      <c r="J39" s="15"/>
      <c r="K39" s="16" t="s">
        <v>26</v>
      </c>
      <c r="L39" s="21">
        <f>SUM(L17:L38)</f>
        <v>0</v>
      </c>
      <c r="M39" s="21">
        <f>SUM(M17:M38)</f>
        <v>0</v>
      </c>
    </row>
    <row r="40" spans="3:13" s="11" customFormat="1" ht="12" customHeight="1" x14ac:dyDescent="0.2">
      <c r="C40" s="87"/>
      <c r="D40" s="88"/>
      <c r="E40" s="18">
        <v>3</v>
      </c>
      <c r="F40" s="8" t="s">
        <v>107</v>
      </c>
      <c r="G40" s="18"/>
      <c r="H40" s="49"/>
      <c r="I40" s="9"/>
      <c r="J40" s="9"/>
      <c r="K40" s="10"/>
      <c r="L40" s="19"/>
      <c r="M40" s="19"/>
    </row>
    <row r="41" spans="3:13" s="26" customFormat="1" ht="28.5" customHeight="1" x14ac:dyDescent="0.25">
      <c r="C41" s="87"/>
      <c r="D41" s="88"/>
      <c r="E41" s="27" t="s">
        <v>60</v>
      </c>
      <c r="F41" s="28" t="s">
        <v>11</v>
      </c>
      <c r="G41" s="29" t="s">
        <v>2</v>
      </c>
      <c r="H41" s="27">
        <v>40</v>
      </c>
      <c r="I41" s="30">
        <v>52.2</v>
      </c>
      <c r="J41" s="30">
        <v>27.92</v>
      </c>
      <c r="K41" s="30"/>
      <c r="L41" s="31">
        <f>K41*H41</f>
        <v>0</v>
      </c>
      <c r="M41" s="31">
        <f>L41*(1+$D$8)</f>
        <v>0</v>
      </c>
    </row>
    <row r="42" spans="3:13" s="26" customFormat="1" ht="28.5" x14ac:dyDescent="0.25">
      <c r="C42" s="87"/>
      <c r="D42" s="88"/>
      <c r="E42" s="27" t="s">
        <v>61</v>
      </c>
      <c r="F42" s="28" t="s">
        <v>42</v>
      </c>
      <c r="G42" s="29" t="s">
        <v>0</v>
      </c>
      <c r="H42" s="27">
        <v>2</v>
      </c>
      <c r="I42" s="30" t="s">
        <v>122</v>
      </c>
      <c r="J42" s="30">
        <v>66.09</v>
      </c>
      <c r="K42" s="30"/>
      <c r="L42" s="31">
        <f t="shared" ref="L42:L44" si="6">K42*H42</f>
        <v>0</v>
      </c>
      <c r="M42" s="31">
        <f t="shared" ref="M42:M44" si="7">L42*(1+$D$8)</f>
        <v>0</v>
      </c>
    </row>
    <row r="43" spans="3:13" s="26" customFormat="1" ht="28.5" x14ac:dyDescent="0.25">
      <c r="C43" s="87"/>
      <c r="D43" s="88"/>
      <c r="E43" s="27" t="s">
        <v>62</v>
      </c>
      <c r="F43" s="28" t="s">
        <v>41</v>
      </c>
      <c r="G43" s="29" t="s">
        <v>2</v>
      </c>
      <c r="H43" s="27">
        <v>70</v>
      </c>
      <c r="I43" s="30" t="s">
        <v>122</v>
      </c>
      <c r="J43" s="30">
        <v>4.42</v>
      </c>
      <c r="K43" s="30"/>
      <c r="L43" s="31">
        <f t="shared" si="6"/>
        <v>0</v>
      </c>
      <c r="M43" s="31">
        <f t="shared" si="7"/>
        <v>0</v>
      </c>
    </row>
    <row r="44" spans="3:13" s="26" customFormat="1" ht="28.5" x14ac:dyDescent="0.25">
      <c r="C44" s="87"/>
      <c r="D44" s="88"/>
      <c r="E44" s="27" t="s">
        <v>63</v>
      </c>
      <c r="F44" s="28" t="s">
        <v>52</v>
      </c>
      <c r="G44" s="29" t="s">
        <v>0</v>
      </c>
      <c r="H44" s="27">
        <v>4</v>
      </c>
      <c r="I44" s="30">
        <v>124.15</v>
      </c>
      <c r="J44" s="30">
        <v>22.33</v>
      </c>
      <c r="K44" s="30"/>
      <c r="L44" s="31">
        <f t="shared" si="6"/>
        <v>0</v>
      </c>
      <c r="M44" s="31">
        <f t="shared" si="7"/>
        <v>0</v>
      </c>
    </row>
    <row r="45" spans="3:13" s="11" customFormat="1" ht="14.25" customHeight="1" x14ac:dyDescent="0.2">
      <c r="C45" s="87"/>
      <c r="D45" s="88"/>
      <c r="E45" s="12"/>
      <c r="F45" s="13"/>
      <c r="G45" s="14"/>
      <c r="H45" s="12"/>
      <c r="I45" s="15"/>
      <c r="J45" s="15"/>
      <c r="K45" s="16" t="s">
        <v>26</v>
      </c>
      <c r="L45" s="21">
        <f>SUM(L41:L44)</f>
        <v>0</v>
      </c>
      <c r="M45" s="21">
        <f>SUM(M41:M44)</f>
        <v>0</v>
      </c>
    </row>
    <row r="46" spans="3:13" s="11" customFormat="1" ht="12" customHeight="1" x14ac:dyDescent="0.2">
      <c r="C46" s="87"/>
      <c r="D46" s="88"/>
      <c r="E46" s="18">
        <v>4</v>
      </c>
      <c r="F46" s="8" t="s">
        <v>120</v>
      </c>
      <c r="G46" s="18"/>
      <c r="H46" s="49"/>
      <c r="I46" s="9"/>
      <c r="J46" s="9"/>
      <c r="K46" s="10"/>
      <c r="L46" s="19"/>
      <c r="M46" s="19"/>
    </row>
    <row r="47" spans="3:13" s="26" customFormat="1" ht="42.75" x14ac:dyDescent="0.25">
      <c r="C47" s="87"/>
      <c r="D47" s="88"/>
      <c r="E47" s="27" t="s">
        <v>57</v>
      </c>
      <c r="F47" s="28" t="s">
        <v>44</v>
      </c>
      <c r="G47" s="29" t="s">
        <v>1</v>
      </c>
      <c r="H47" s="27">
        <v>20</v>
      </c>
      <c r="I47" s="30" t="s">
        <v>122</v>
      </c>
      <c r="J47" s="30">
        <v>196.38</v>
      </c>
      <c r="K47" s="30"/>
      <c r="L47" s="31">
        <f>K47*H47</f>
        <v>0</v>
      </c>
      <c r="M47" s="31">
        <f>L47*(1+$D$8)</f>
        <v>0</v>
      </c>
    </row>
    <row r="48" spans="3:13" s="26" customFormat="1" ht="50.25" customHeight="1" x14ac:dyDescent="0.25">
      <c r="C48" s="87"/>
      <c r="D48" s="88"/>
      <c r="E48" s="27" t="s">
        <v>80</v>
      </c>
      <c r="F48" s="28" t="s">
        <v>78</v>
      </c>
      <c r="G48" s="29" t="s">
        <v>0</v>
      </c>
      <c r="H48" s="27">
        <v>1</v>
      </c>
      <c r="I48" s="30" t="s">
        <v>122</v>
      </c>
      <c r="J48" s="30">
        <v>1264.68</v>
      </c>
      <c r="K48" s="30"/>
      <c r="L48" s="31">
        <f t="shared" ref="L48:L50" si="8">K48*H48</f>
        <v>0</v>
      </c>
      <c r="M48" s="31">
        <f>L48*(1+$D$8)</f>
        <v>0</v>
      </c>
    </row>
    <row r="49" spans="3:13" s="26" customFormat="1" ht="28.5" customHeight="1" x14ac:dyDescent="0.25">
      <c r="C49" s="87"/>
      <c r="D49" s="88"/>
      <c r="E49" s="27" t="s">
        <v>81</v>
      </c>
      <c r="F49" s="28" t="s">
        <v>77</v>
      </c>
      <c r="G49" s="29" t="s">
        <v>0</v>
      </c>
      <c r="H49" s="27">
        <v>1</v>
      </c>
      <c r="I49" s="30" t="s">
        <v>122</v>
      </c>
      <c r="J49" s="30">
        <v>223.24</v>
      </c>
      <c r="K49" s="30"/>
      <c r="L49" s="31">
        <f t="shared" si="8"/>
        <v>0</v>
      </c>
      <c r="M49" s="31">
        <f>L49*(1+$D$8)</f>
        <v>0</v>
      </c>
    </row>
    <row r="50" spans="3:13" s="26" customFormat="1" ht="28.5" customHeight="1" x14ac:dyDescent="0.25">
      <c r="C50" s="87"/>
      <c r="D50" s="88"/>
      <c r="E50" s="27" t="s">
        <v>82</v>
      </c>
      <c r="F50" s="28" t="s">
        <v>76</v>
      </c>
      <c r="G50" s="29" t="s">
        <v>2</v>
      </c>
      <c r="H50" s="27">
        <v>2</v>
      </c>
      <c r="I50" s="30" t="s">
        <v>122</v>
      </c>
      <c r="J50" s="30">
        <v>15</v>
      </c>
      <c r="K50" s="30"/>
      <c r="L50" s="31">
        <f t="shared" si="8"/>
        <v>0</v>
      </c>
      <c r="M50" s="31">
        <f>L50*(1+$D$8)</f>
        <v>0</v>
      </c>
    </row>
    <row r="51" spans="3:13" s="11" customFormat="1" ht="14.25" customHeight="1" x14ac:dyDescent="0.2">
      <c r="C51" s="87"/>
      <c r="D51" s="88"/>
      <c r="E51" s="12"/>
      <c r="F51" s="13"/>
      <c r="G51" s="14"/>
      <c r="H51" s="12"/>
      <c r="I51" s="15"/>
      <c r="J51" s="15"/>
      <c r="K51" s="16" t="s">
        <v>26</v>
      </c>
      <c r="L51" s="21">
        <f>SUM(L47:L50)</f>
        <v>0</v>
      </c>
      <c r="M51" s="21">
        <f>SUM(M47:M50)</f>
        <v>0</v>
      </c>
    </row>
    <row r="52" spans="3:13" s="11" customFormat="1" ht="12" customHeight="1" x14ac:dyDescent="0.2">
      <c r="C52" s="87"/>
      <c r="D52" s="88"/>
      <c r="E52" s="18">
        <v>5</v>
      </c>
      <c r="F52" s="8" t="s">
        <v>108</v>
      </c>
      <c r="G52" s="18"/>
      <c r="H52" s="49"/>
      <c r="I52" s="9"/>
      <c r="J52" s="9"/>
      <c r="K52" s="10"/>
      <c r="L52" s="19"/>
      <c r="M52" s="19"/>
    </row>
    <row r="53" spans="3:13" s="26" customFormat="1" ht="14.25" customHeight="1" x14ac:dyDescent="0.25">
      <c r="C53" s="87"/>
      <c r="D53" s="88"/>
      <c r="E53" s="27" t="s">
        <v>83</v>
      </c>
      <c r="F53" s="28" t="e" vm="1">
        <v>#VALUE!</v>
      </c>
      <c r="G53" s="29" t="s">
        <v>2</v>
      </c>
      <c r="H53" s="27">
        <v>2</v>
      </c>
      <c r="I53" s="30" t="s">
        <v>122</v>
      </c>
      <c r="J53" s="30">
        <v>15</v>
      </c>
      <c r="K53" s="30"/>
      <c r="L53" s="31">
        <f>K53*H53</f>
        <v>0</v>
      </c>
      <c r="M53" s="31">
        <f>L53*(1+$D$8)</f>
        <v>0</v>
      </c>
    </row>
    <row r="54" spans="3:13" s="26" customFormat="1" ht="28.5" customHeight="1" x14ac:dyDescent="0.25">
      <c r="C54" s="87"/>
      <c r="D54" s="88"/>
      <c r="E54" s="27" t="s">
        <v>84</v>
      </c>
      <c r="F54" s="28" t="s">
        <v>50</v>
      </c>
      <c r="G54" s="29" t="s">
        <v>1</v>
      </c>
      <c r="H54" s="27">
        <v>4</v>
      </c>
      <c r="I54" s="30" t="s">
        <v>122</v>
      </c>
      <c r="J54" s="30">
        <v>36.43</v>
      </c>
      <c r="K54" s="30"/>
      <c r="L54" s="31">
        <f>K54*H54</f>
        <v>0</v>
      </c>
      <c r="M54" s="31">
        <f>L54*(1+$D$8)</f>
        <v>0</v>
      </c>
    </row>
    <row r="55" spans="3:13" s="11" customFormat="1" ht="14.25" customHeight="1" x14ac:dyDescent="0.2">
      <c r="C55" s="87"/>
      <c r="D55" s="88"/>
      <c r="E55" s="12"/>
      <c r="F55" s="13"/>
      <c r="G55" s="14"/>
      <c r="H55" s="12"/>
      <c r="I55" s="15"/>
      <c r="J55" s="15"/>
      <c r="K55" s="16" t="s">
        <v>26</v>
      </c>
      <c r="L55" s="21">
        <f>SUM(L53:L54)</f>
        <v>0</v>
      </c>
      <c r="M55" s="21">
        <f>SUM(M53:M54)</f>
        <v>0</v>
      </c>
    </row>
    <row r="56" spans="3:13" s="11" customFormat="1" ht="14.25" customHeight="1" x14ac:dyDescent="0.2">
      <c r="C56" s="87"/>
      <c r="D56" s="88"/>
      <c r="E56" s="47">
        <v>6</v>
      </c>
      <c r="F56" s="8" t="s">
        <v>109</v>
      </c>
      <c r="G56" s="14"/>
      <c r="H56" s="12"/>
      <c r="I56" s="15"/>
      <c r="J56" s="15"/>
      <c r="K56" s="16"/>
      <c r="L56" s="21"/>
      <c r="M56" s="21"/>
    </row>
    <row r="57" spans="3:13" s="26" customFormat="1" ht="28.5" x14ac:dyDescent="0.25">
      <c r="C57" s="87"/>
      <c r="D57" s="88"/>
      <c r="E57" s="27" t="s">
        <v>85</v>
      </c>
      <c r="F57" s="28" t="s">
        <v>45</v>
      </c>
      <c r="G57" s="29" t="s">
        <v>1</v>
      </c>
      <c r="H57" s="27">
        <v>800</v>
      </c>
      <c r="I57" s="30" t="s">
        <v>122</v>
      </c>
      <c r="J57" s="30">
        <v>5.99</v>
      </c>
      <c r="K57" s="30"/>
      <c r="L57" s="31">
        <f t="shared" ref="L57:L59" si="9">K57*H57</f>
        <v>0</v>
      </c>
      <c r="M57" s="31">
        <f>L57*(1+$D$8)</f>
        <v>0</v>
      </c>
    </row>
    <row r="58" spans="3:13" s="26" customFormat="1" ht="28.5" customHeight="1" x14ac:dyDescent="0.25">
      <c r="C58" s="87"/>
      <c r="D58" s="88"/>
      <c r="E58" s="27" t="s">
        <v>115</v>
      </c>
      <c r="F58" s="28" t="s">
        <v>40</v>
      </c>
      <c r="G58" s="29" t="s">
        <v>1</v>
      </c>
      <c r="H58" s="27">
        <v>100</v>
      </c>
      <c r="I58" s="30" t="s">
        <v>122</v>
      </c>
      <c r="J58" s="30">
        <v>14.26</v>
      </c>
      <c r="K58" s="30"/>
      <c r="L58" s="31">
        <f t="shared" si="9"/>
        <v>0</v>
      </c>
      <c r="M58" s="31">
        <f>L58*(1+$D$8)</f>
        <v>0</v>
      </c>
    </row>
    <row r="59" spans="3:13" s="26" customFormat="1" ht="28.5" x14ac:dyDescent="0.25">
      <c r="C59" s="87"/>
      <c r="D59" s="88"/>
      <c r="E59" s="27" t="s">
        <v>116</v>
      </c>
      <c r="F59" s="28" t="s">
        <v>47</v>
      </c>
      <c r="G59" s="29" t="s">
        <v>1</v>
      </c>
      <c r="H59" s="27">
        <v>800</v>
      </c>
      <c r="I59" s="30" t="s">
        <v>122</v>
      </c>
      <c r="J59" s="30">
        <v>17.98</v>
      </c>
      <c r="K59" s="30"/>
      <c r="L59" s="31">
        <f t="shared" si="9"/>
        <v>0</v>
      </c>
      <c r="M59" s="31">
        <f>L59*(1+$D$8)</f>
        <v>0</v>
      </c>
    </row>
    <row r="60" spans="3:13" s="11" customFormat="1" ht="14.25" customHeight="1" x14ac:dyDescent="0.2">
      <c r="C60" s="87"/>
      <c r="D60" s="88"/>
      <c r="E60" s="12"/>
      <c r="F60" s="13"/>
      <c r="G60" s="14"/>
      <c r="H60" s="12"/>
      <c r="I60" s="15"/>
      <c r="J60" s="15"/>
      <c r="K60" s="16" t="s">
        <v>26</v>
      </c>
      <c r="L60" s="21">
        <f>SUM(L57:L59)</f>
        <v>0</v>
      </c>
      <c r="M60" s="21">
        <f>SUM(M57:M59)</f>
        <v>0</v>
      </c>
    </row>
    <row r="61" spans="3:13" s="11" customFormat="1" ht="12" customHeight="1" x14ac:dyDescent="0.2">
      <c r="C61" s="87"/>
      <c r="D61" s="88"/>
      <c r="E61" s="47">
        <v>7</v>
      </c>
      <c r="F61" s="8" t="s">
        <v>110</v>
      </c>
      <c r="G61" s="47"/>
      <c r="H61" s="49"/>
      <c r="I61" s="9"/>
      <c r="J61" s="9"/>
      <c r="K61" s="10"/>
      <c r="L61" s="19"/>
      <c r="M61" s="19"/>
    </row>
    <row r="62" spans="3:13" s="26" customFormat="1" ht="28.5" x14ac:dyDescent="0.25">
      <c r="C62" s="87"/>
      <c r="D62" s="88"/>
      <c r="E62" s="27" t="s">
        <v>111</v>
      </c>
      <c r="F62" s="28" t="s">
        <v>46</v>
      </c>
      <c r="G62" s="29" t="s">
        <v>1</v>
      </c>
      <c r="H62" s="27">
        <v>50</v>
      </c>
      <c r="I62" s="30" t="s">
        <v>122</v>
      </c>
      <c r="J62" s="30">
        <v>22.7</v>
      </c>
      <c r="K62" s="30"/>
      <c r="L62" s="31">
        <f t="shared" ref="L62:L65" si="10">K62*H62</f>
        <v>0</v>
      </c>
      <c r="M62" s="31">
        <f>L62*(1+$D$8)</f>
        <v>0</v>
      </c>
    </row>
    <row r="63" spans="3:13" s="26" customFormat="1" ht="28.5" x14ac:dyDescent="0.25">
      <c r="C63" s="87"/>
      <c r="D63" s="88"/>
      <c r="E63" s="27" t="s">
        <v>112</v>
      </c>
      <c r="F63" s="28" t="s">
        <v>49</v>
      </c>
      <c r="G63" s="29" t="s">
        <v>1</v>
      </c>
      <c r="H63" s="27">
        <v>900</v>
      </c>
      <c r="I63" s="30" t="s">
        <v>122</v>
      </c>
      <c r="J63" s="30">
        <v>11.54</v>
      </c>
      <c r="K63" s="30"/>
      <c r="L63" s="31">
        <f t="shared" si="10"/>
        <v>0</v>
      </c>
      <c r="M63" s="31">
        <f>L63*(1+$D$8)</f>
        <v>0</v>
      </c>
    </row>
    <row r="64" spans="3:13" s="26" customFormat="1" ht="28.5" x14ac:dyDescent="0.25">
      <c r="C64" s="87"/>
      <c r="D64" s="88"/>
      <c r="E64" s="27" t="s">
        <v>113</v>
      </c>
      <c r="F64" s="28" t="s">
        <v>48</v>
      </c>
      <c r="G64" s="29" t="s">
        <v>1</v>
      </c>
      <c r="H64" s="27">
        <v>500</v>
      </c>
      <c r="I64" s="30" t="s">
        <v>122</v>
      </c>
      <c r="J64" s="30">
        <v>14.6</v>
      </c>
      <c r="K64" s="30"/>
      <c r="L64" s="31">
        <f t="shared" si="10"/>
        <v>0</v>
      </c>
      <c r="M64" s="31">
        <f>L64*(1+$D$8)</f>
        <v>0</v>
      </c>
    </row>
    <row r="65" spans="3:14" s="26" customFormat="1" ht="28.5" customHeight="1" x14ac:dyDescent="0.25">
      <c r="C65" s="87"/>
      <c r="D65" s="88"/>
      <c r="E65" s="27" t="s">
        <v>114</v>
      </c>
      <c r="F65" s="28" t="s">
        <v>39</v>
      </c>
      <c r="G65" s="29" t="s">
        <v>1</v>
      </c>
      <c r="H65" s="27">
        <v>60</v>
      </c>
      <c r="I65" s="30" t="s">
        <v>122</v>
      </c>
      <c r="J65" s="30">
        <v>31.91</v>
      </c>
      <c r="K65" s="30"/>
      <c r="L65" s="31">
        <f t="shared" si="10"/>
        <v>0</v>
      </c>
      <c r="M65" s="31">
        <f>L65*(1+$D$8)</f>
        <v>0</v>
      </c>
    </row>
    <row r="66" spans="3:14" s="11" customFormat="1" ht="14.25" customHeight="1" x14ac:dyDescent="0.2">
      <c r="C66" s="87"/>
      <c r="D66" s="88"/>
      <c r="E66" s="12"/>
      <c r="F66" s="13"/>
      <c r="G66" s="14"/>
      <c r="H66" s="12"/>
      <c r="I66" s="15"/>
      <c r="J66" s="15"/>
      <c r="K66" s="16" t="s">
        <v>26</v>
      </c>
      <c r="L66" s="21">
        <f>SUM(L62:L65)</f>
        <v>0</v>
      </c>
      <c r="M66" s="21">
        <f>SUM(M62:M65)</f>
        <v>0</v>
      </c>
    </row>
    <row r="67" spans="3:14" s="11" customFormat="1" ht="14.25" customHeight="1" x14ac:dyDescent="0.25">
      <c r="C67" s="87"/>
      <c r="D67" s="88"/>
      <c r="E67" s="18">
        <v>8</v>
      </c>
      <c r="F67" s="8" t="s">
        <v>27</v>
      </c>
      <c r="G67" s="18"/>
      <c r="H67" s="49"/>
      <c r="I67" s="9"/>
      <c r="J67" s="9"/>
      <c r="K67" s="10"/>
      <c r="L67" s="19"/>
      <c r="M67" s="19"/>
      <c r="N67" s="7"/>
    </row>
    <row r="68" spans="3:14" s="26" customFormat="1" ht="14.25" customHeight="1" x14ac:dyDescent="0.25">
      <c r="C68" s="87"/>
      <c r="D68" s="88"/>
      <c r="E68" s="27" t="s">
        <v>117</v>
      </c>
      <c r="F68" s="28" t="s">
        <v>19</v>
      </c>
      <c r="G68" s="29" t="s">
        <v>1</v>
      </c>
      <c r="H68" s="27">
        <v>200</v>
      </c>
      <c r="I68" s="30">
        <v>0</v>
      </c>
      <c r="J68" s="30">
        <v>15.9</v>
      </c>
      <c r="K68" s="30"/>
      <c r="L68" s="31">
        <f>K68*H68</f>
        <v>0</v>
      </c>
      <c r="M68" s="31">
        <f>L68*(1+$D$8)</f>
        <v>0</v>
      </c>
    </row>
    <row r="69" spans="3:14" s="26" customFormat="1" ht="28.5" x14ac:dyDescent="0.25">
      <c r="C69" s="87"/>
      <c r="D69" s="88"/>
      <c r="E69" s="27" t="s">
        <v>118</v>
      </c>
      <c r="F69" s="28" t="s">
        <v>7</v>
      </c>
      <c r="G69" s="29" t="s">
        <v>3</v>
      </c>
      <c r="H69" s="27">
        <v>10</v>
      </c>
      <c r="I69" s="30">
        <v>98.52</v>
      </c>
      <c r="J69" s="30">
        <v>13.63</v>
      </c>
      <c r="K69" s="30"/>
      <c r="L69" s="31">
        <f>K69*H69</f>
        <v>0</v>
      </c>
      <c r="M69" s="31">
        <f>L69*(1+$D$8)</f>
        <v>0</v>
      </c>
    </row>
    <row r="70" spans="3:14" s="26" customFormat="1" ht="14.25" customHeight="1" x14ac:dyDescent="0.25">
      <c r="C70" s="87"/>
      <c r="D70" s="88"/>
      <c r="E70" s="27" t="s">
        <v>119</v>
      </c>
      <c r="F70" s="28" t="s">
        <v>8</v>
      </c>
      <c r="G70" s="29" t="s">
        <v>3</v>
      </c>
      <c r="H70" s="27">
        <v>10</v>
      </c>
      <c r="I70" s="30">
        <v>39.61</v>
      </c>
      <c r="J70" s="30">
        <v>0</v>
      </c>
      <c r="K70" s="30"/>
      <c r="L70" s="31">
        <f>K70*H70</f>
        <v>0</v>
      </c>
      <c r="M70" s="31">
        <f>L70*(1+$D$8)</f>
        <v>0</v>
      </c>
    </row>
    <row r="71" spans="3:14" s="11" customFormat="1" ht="14.25" customHeight="1" x14ac:dyDescent="0.25">
      <c r="C71" s="89"/>
      <c r="D71" s="90"/>
      <c r="E71" s="12"/>
      <c r="F71" s="13"/>
      <c r="G71" s="14"/>
      <c r="H71" s="12"/>
      <c r="I71" s="15"/>
      <c r="J71" s="15"/>
      <c r="K71" s="16" t="s">
        <v>26</v>
      </c>
      <c r="L71" s="21">
        <f>SUM(L68:L70)</f>
        <v>0</v>
      </c>
      <c r="M71" s="21">
        <f>SUM(M68:M70)</f>
        <v>0</v>
      </c>
      <c r="N71" s="7"/>
    </row>
    <row r="72" spans="3:14" s="2" customFormat="1" ht="5.25" customHeight="1" x14ac:dyDescent="0.25">
      <c r="C72" s="22"/>
      <c r="D72" s="65"/>
      <c r="E72" s="65"/>
      <c r="F72" s="66"/>
      <c r="G72" s="66"/>
      <c r="H72" s="66"/>
      <c r="I72" s="66"/>
      <c r="J72" s="66"/>
      <c r="K72" s="66"/>
      <c r="L72" s="66"/>
      <c r="M72" s="67"/>
    </row>
    <row r="73" spans="3:14" s="2" customFormat="1" ht="5.25" customHeight="1" x14ac:dyDescent="0.25">
      <c r="C73" s="22"/>
      <c r="D73" s="65"/>
      <c r="E73" s="65"/>
      <c r="F73" s="66"/>
      <c r="G73" s="66"/>
      <c r="H73" s="66"/>
      <c r="I73" s="66"/>
      <c r="J73" s="66"/>
      <c r="K73" s="66"/>
      <c r="L73" s="66"/>
      <c r="M73" s="67"/>
    </row>
    <row r="74" spans="3:14" s="2" customFormat="1" ht="14.25" customHeight="1" x14ac:dyDescent="0.25">
      <c r="C74" s="98" t="s">
        <v>66</v>
      </c>
      <c r="D74" s="99"/>
      <c r="E74" s="99"/>
      <c r="F74" s="99"/>
      <c r="G74" s="99"/>
      <c r="H74" s="99"/>
      <c r="I74" s="99"/>
      <c r="J74" s="99"/>
      <c r="K74" s="100"/>
      <c r="L74" s="24">
        <f>L71+L66+L60+L55+L51+L45+L39+L15</f>
        <v>0</v>
      </c>
      <c r="M74" s="24">
        <f>M71+M66+M60+M55+M51+M45+M39+M15</f>
        <v>0</v>
      </c>
    </row>
    <row r="75" spans="3:14" s="2" customFormat="1" ht="1.5" customHeight="1" x14ac:dyDescent="0.25">
      <c r="C75" s="22" t="s">
        <v>56</v>
      </c>
      <c r="D75" s="65"/>
      <c r="E75" s="65"/>
      <c r="F75" s="66"/>
      <c r="G75" s="66"/>
      <c r="H75" s="66"/>
      <c r="I75" s="66"/>
      <c r="J75" s="66"/>
      <c r="K75" s="66"/>
      <c r="L75" s="66"/>
      <c r="M75" s="67"/>
    </row>
    <row r="76" spans="3:14" s="2" customFormat="1" ht="106.5" customHeight="1" thickBot="1" x14ac:dyDescent="0.3">
      <c r="C76" s="25"/>
      <c r="D76" s="91"/>
      <c r="E76" s="91"/>
      <c r="F76" s="92"/>
      <c r="G76" s="92"/>
      <c r="H76" s="92"/>
      <c r="I76" s="92"/>
      <c r="J76" s="92"/>
      <c r="K76" s="92"/>
      <c r="L76" s="92"/>
      <c r="M76" s="93"/>
    </row>
    <row r="77" spans="3:14" s="2" customFormat="1" ht="14.25" x14ac:dyDescent="0.25">
      <c r="C77" s="6"/>
      <c r="D77" s="94"/>
      <c r="E77" s="94"/>
      <c r="F77" s="95"/>
      <c r="G77" s="95"/>
      <c r="H77" s="95"/>
      <c r="I77" s="95"/>
      <c r="J77" s="95"/>
      <c r="K77" s="95"/>
      <c r="L77" s="95"/>
      <c r="M77" s="95"/>
    </row>
    <row r="78" spans="3:14" s="2" customFormat="1" ht="14.25" x14ac:dyDescent="0.25">
      <c r="C78" s="6"/>
      <c r="D78" s="96"/>
      <c r="E78" s="96"/>
      <c r="F78" s="97"/>
      <c r="G78" s="97"/>
      <c r="H78" s="97"/>
      <c r="I78" s="97"/>
      <c r="J78" s="97"/>
      <c r="K78" s="97"/>
      <c r="L78" s="97"/>
      <c r="M78" s="97"/>
    </row>
    <row r="79" spans="3:14" s="2" customFormat="1" ht="14.25" x14ac:dyDescent="0.25">
      <c r="C79" s="6"/>
      <c r="H79" s="23"/>
    </row>
    <row r="80" spans="3:14" s="2" customFormat="1" ht="14.25" x14ac:dyDescent="0.25">
      <c r="C80" s="6"/>
      <c r="H80" s="23"/>
    </row>
  </sheetData>
  <mergeCells count="19">
    <mergeCell ref="D76:M76"/>
    <mergeCell ref="D77:M77"/>
    <mergeCell ref="D78:M78"/>
    <mergeCell ref="C74:K74"/>
    <mergeCell ref="D75:M75"/>
    <mergeCell ref="C2:M2"/>
    <mergeCell ref="C3:M3"/>
    <mergeCell ref="D4:M4"/>
    <mergeCell ref="D5:M5"/>
    <mergeCell ref="D73:M73"/>
    <mergeCell ref="D6:M6"/>
    <mergeCell ref="D7:M7"/>
    <mergeCell ref="D8:M8"/>
    <mergeCell ref="C9:M9"/>
    <mergeCell ref="C10:M10"/>
    <mergeCell ref="C11:M11"/>
    <mergeCell ref="D72:M72"/>
    <mergeCell ref="C12:E12"/>
    <mergeCell ref="C13:D71"/>
  </mergeCells>
  <phoneticPr fontId="19" type="noConversion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D430-DDD7-46E4-B80E-432A6314D851}">
  <sheetPr>
    <pageSetUpPr fitToPage="1"/>
  </sheetPr>
  <dimension ref="B1:Q36"/>
  <sheetViews>
    <sheetView view="pageBreakPreview" zoomScaleNormal="40" zoomScaleSheetLayoutView="100" workbookViewId="0">
      <selection activeCell="B3" sqref="B3:O3"/>
    </sheetView>
  </sheetViews>
  <sheetFormatPr defaultRowHeight="15" x14ac:dyDescent="0.25"/>
  <cols>
    <col min="2" max="2" width="16.28515625" style="1" customWidth="1"/>
    <col min="3" max="3" width="9.28515625" customWidth="1"/>
    <col min="4" max="4" width="7.28515625" customWidth="1"/>
    <col min="5" max="5" width="53.140625" customWidth="1"/>
    <col min="6" max="6" width="14.85546875" customWidth="1"/>
    <col min="7" max="14" width="17.28515625" customWidth="1"/>
    <col min="15" max="15" width="17.28515625" hidden="1" customWidth="1"/>
    <col min="16" max="16" width="13.42578125" bestFit="1" customWidth="1"/>
    <col min="17" max="17" width="11.7109375" customWidth="1"/>
    <col min="19" max="19" width="5.7109375" customWidth="1"/>
  </cols>
  <sheetData>
    <row r="1" spans="2:17" ht="15.75" thickBot="1" x14ac:dyDescent="0.3"/>
    <row r="2" spans="2:17" s="17" customFormat="1" ht="88.5" customHeight="1" thickBot="1" x14ac:dyDescent="0.3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P2"/>
      <c r="Q2"/>
    </row>
    <row r="3" spans="2:17" s="17" customFormat="1" ht="19.5" customHeight="1" thickBot="1" x14ac:dyDescent="0.3"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  <c r="P3"/>
      <c r="Q3"/>
    </row>
    <row r="4" spans="2:17" s="2" customFormat="1" ht="21" customHeight="1" x14ac:dyDescent="0.25">
      <c r="B4" s="32" t="s">
        <v>32</v>
      </c>
      <c r="C4" s="113" t="s">
        <v>30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</row>
    <row r="5" spans="2:17" s="2" customFormat="1" ht="21" customHeight="1" x14ac:dyDescent="0.25">
      <c r="B5" s="33" t="s">
        <v>28</v>
      </c>
      <c r="C5" s="115" t="str">
        <f>Orçamento!D5</f>
        <v>OBRA: Reforma do prédio 1ª Cia da Policia Militar de São Carlos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</row>
    <row r="6" spans="2:17" s="2" customFormat="1" ht="21" customHeight="1" x14ac:dyDescent="0.25">
      <c r="B6" s="33" t="s">
        <v>33</v>
      </c>
      <c r="C6" s="115" t="str">
        <f>Orçamento!D6</f>
        <v>ENDEREÇO: Rua Santos Dumont, 260 - Vila Celina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</row>
    <row r="7" spans="2:17" s="2" customFormat="1" ht="21" customHeight="1" x14ac:dyDescent="0.25">
      <c r="B7" s="34" t="s">
        <v>29</v>
      </c>
      <c r="C7" s="115" t="str">
        <f>Orçamento!D7</f>
        <v>BOLETIM: CDHU 200 E SINAPI 01/2026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</row>
    <row r="8" spans="2:17" s="2" customFormat="1" ht="21" customHeight="1" x14ac:dyDescent="0.25">
      <c r="B8" s="34" t="s">
        <v>31</v>
      </c>
      <c r="C8" s="117">
        <f>Orçamento!D8</f>
        <v>0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</row>
    <row r="9" spans="2:17" s="2" customFormat="1" ht="6" customHeight="1" x14ac:dyDescent="0.25"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</row>
    <row r="10" spans="2:17" s="2" customFormat="1" ht="27" customHeight="1" x14ac:dyDescent="0.25">
      <c r="B10" s="76" t="s">
        <v>70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8"/>
    </row>
    <row r="11" spans="2:17" s="2" customFormat="1" ht="15" customHeight="1" x14ac:dyDescent="0.25">
      <c r="B11" s="79" t="s">
        <v>71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</row>
    <row r="12" spans="2:17" s="11" customFormat="1" ht="12" x14ac:dyDescent="0.2">
      <c r="B12" s="101"/>
      <c r="C12" s="102"/>
      <c r="D12" s="18" t="s">
        <v>25</v>
      </c>
      <c r="E12" s="18" t="s">
        <v>64</v>
      </c>
      <c r="F12" s="18" t="s">
        <v>65</v>
      </c>
      <c r="G12" s="18">
        <v>1</v>
      </c>
      <c r="H12" s="18">
        <v>2</v>
      </c>
      <c r="I12" s="18">
        <v>3</v>
      </c>
      <c r="J12" s="18">
        <v>4</v>
      </c>
      <c r="K12" s="18">
        <v>5</v>
      </c>
      <c r="L12" s="18">
        <v>6</v>
      </c>
      <c r="M12" s="18">
        <v>7</v>
      </c>
      <c r="N12" s="18">
        <v>8</v>
      </c>
      <c r="O12" s="41">
        <v>9</v>
      </c>
    </row>
    <row r="13" spans="2:17" s="2" customFormat="1" ht="14.25" x14ac:dyDescent="0.25">
      <c r="B13" s="101"/>
      <c r="C13" s="102"/>
      <c r="D13" s="107">
        <v>1</v>
      </c>
      <c r="E13" s="109" t="str">
        <f>Orçamento!F13</f>
        <v>SERVIÇOS PRELIMINARES</v>
      </c>
      <c r="F13" s="35">
        <f>Orçamento!M15</f>
        <v>0</v>
      </c>
      <c r="G13" s="35">
        <f>$F13*G14</f>
        <v>0</v>
      </c>
      <c r="H13" s="35">
        <f t="shared" ref="H13:O13" si="0">$F13*H14</f>
        <v>0</v>
      </c>
      <c r="I13" s="35">
        <f t="shared" si="0"/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 t="shared" si="0"/>
        <v>0</v>
      </c>
      <c r="N13" s="35">
        <f t="shared" si="0"/>
        <v>0</v>
      </c>
      <c r="O13" s="42">
        <f t="shared" si="0"/>
        <v>0</v>
      </c>
    </row>
    <row r="14" spans="2:17" s="2" customFormat="1" ht="14.25" x14ac:dyDescent="0.25">
      <c r="B14" s="101"/>
      <c r="C14" s="102"/>
      <c r="D14" s="108"/>
      <c r="E14" s="110"/>
      <c r="F14" s="39">
        <f>SUM(G14:O14)</f>
        <v>1</v>
      </c>
      <c r="G14" s="40">
        <v>1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3"/>
    </row>
    <row r="15" spans="2:17" s="11" customFormat="1" ht="12" x14ac:dyDescent="0.2">
      <c r="B15" s="101"/>
      <c r="C15" s="102"/>
      <c r="D15" s="103">
        <v>2</v>
      </c>
      <c r="E15" s="109" t="str">
        <f>Orçamento!F16</f>
        <v>REFORMA DOS BANHEIROS</v>
      </c>
      <c r="F15" s="35">
        <f>Orçamento!M39</f>
        <v>0</v>
      </c>
      <c r="G15" s="35">
        <f>$F15*G16</f>
        <v>0</v>
      </c>
      <c r="H15" s="35">
        <f t="shared" ref="H15" si="1">$F15*H16</f>
        <v>0</v>
      </c>
      <c r="I15" s="35">
        <f t="shared" ref="I15" si="2">$F15*I16</f>
        <v>0</v>
      </c>
      <c r="J15" s="35">
        <f t="shared" ref="J15:N15" si="3">$F15*J16</f>
        <v>0</v>
      </c>
      <c r="K15" s="35">
        <f t="shared" ref="K15:O15" si="4">$F15*K16</f>
        <v>0</v>
      </c>
      <c r="L15" s="35">
        <f t="shared" si="3"/>
        <v>0</v>
      </c>
      <c r="M15" s="35">
        <f t="shared" si="4"/>
        <v>0</v>
      </c>
      <c r="N15" s="35">
        <f t="shared" si="3"/>
        <v>0</v>
      </c>
      <c r="O15" s="42">
        <f t="shared" si="4"/>
        <v>0</v>
      </c>
    </row>
    <row r="16" spans="2:17" s="11" customFormat="1" ht="12" x14ac:dyDescent="0.2">
      <c r="B16" s="101"/>
      <c r="C16" s="102"/>
      <c r="D16" s="104"/>
      <c r="E16" s="110"/>
      <c r="F16" s="39">
        <f>SUM(G16:O16)</f>
        <v>1</v>
      </c>
      <c r="G16" s="40">
        <v>0.1</v>
      </c>
      <c r="H16" s="40">
        <v>0.1</v>
      </c>
      <c r="I16" s="40">
        <v>0.1</v>
      </c>
      <c r="J16" s="40">
        <v>0.1</v>
      </c>
      <c r="K16" s="40">
        <v>0.15</v>
      </c>
      <c r="L16" s="40">
        <v>0.15</v>
      </c>
      <c r="M16" s="40">
        <v>0.15</v>
      </c>
      <c r="N16" s="40">
        <v>0.15</v>
      </c>
      <c r="O16" s="43"/>
    </row>
    <row r="17" spans="2:17" s="11" customFormat="1" ht="12" x14ac:dyDescent="0.2">
      <c r="B17" s="101"/>
      <c r="C17" s="102"/>
      <c r="D17" s="107">
        <v>3</v>
      </c>
      <c r="E17" s="111" t="str">
        <f>Orçamento!F40</f>
        <v>ILUMINAÇÃO CORREDOR INTERNO</v>
      </c>
      <c r="F17" s="35">
        <f>Orçamento!M45</f>
        <v>0</v>
      </c>
      <c r="G17" s="35">
        <f>$F17*G18</f>
        <v>0</v>
      </c>
      <c r="H17" s="35">
        <f t="shared" ref="H17" si="5">$F17*H18</f>
        <v>0</v>
      </c>
      <c r="I17" s="35">
        <f t="shared" ref="I17" si="6">$F17*I18</f>
        <v>0</v>
      </c>
      <c r="J17" s="35">
        <f t="shared" ref="J17:N17" si="7">$F17*J18</f>
        <v>0</v>
      </c>
      <c r="K17" s="35">
        <f t="shared" ref="K17:O17" si="8">$F17*K18</f>
        <v>0</v>
      </c>
      <c r="L17" s="35">
        <f t="shared" si="7"/>
        <v>0</v>
      </c>
      <c r="M17" s="35">
        <f t="shared" si="8"/>
        <v>0</v>
      </c>
      <c r="N17" s="35">
        <f t="shared" si="7"/>
        <v>0</v>
      </c>
      <c r="O17" s="42">
        <f t="shared" si="8"/>
        <v>0</v>
      </c>
    </row>
    <row r="18" spans="2:17" s="11" customFormat="1" ht="12" x14ac:dyDescent="0.2">
      <c r="B18" s="101"/>
      <c r="C18" s="102"/>
      <c r="D18" s="108"/>
      <c r="E18" s="112"/>
      <c r="F18" s="39">
        <f>SUM(G18:O18)</f>
        <v>1</v>
      </c>
      <c r="G18" s="40">
        <v>1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3"/>
    </row>
    <row r="19" spans="2:17" s="11" customFormat="1" ht="12" x14ac:dyDescent="0.2">
      <c r="B19" s="101"/>
      <c r="C19" s="102"/>
      <c r="D19" s="103">
        <v>4</v>
      </c>
      <c r="E19" s="109" t="str">
        <f>Orçamento!F46</f>
        <v>CONSTRUÇÃO DE DORMITÓRIO ALOJAMENTO PM MASCULINO</v>
      </c>
      <c r="F19" s="35">
        <f>Orçamento!M51</f>
        <v>0</v>
      </c>
      <c r="G19" s="35">
        <f>$F19*G20</f>
        <v>0</v>
      </c>
      <c r="H19" s="35">
        <f t="shared" ref="H19:O27" si="9">$F19*H20</f>
        <v>0</v>
      </c>
      <c r="I19" s="35">
        <f t="shared" si="9"/>
        <v>0</v>
      </c>
      <c r="J19" s="35">
        <f t="shared" si="9"/>
        <v>0</v>
      </c>
      <c r="K19" s="35">
        <f t="shared" si="9"/>
        <v>0</v>
      </c>
      <c r="L19" s="35">
        <f t="shared" si="9"/>
        <v>0</v>
      </c>
      <c r="M19" s="35">
        <f t="shared" si="9"/>
        <v>0</v>
      </c>
      <c r="N19" s="35">
        <f t="shared" si="9"/>
        <v>0</v>
      </c>
      <c r="O19" s="42">
        <f t="shared" si="9"/>
        <v>0</v>
      </c>
    </row>
    <row r="20" spans="2:17" s="11" customFormat="1" ht="12" x14ac:dyDescent="0.2">
      <c r="B20" s="101"/>
      <c r="C20" s="102"/>
      <c r="D20" s="104"/>
      <c r="E20" s="110"/>
      <c r="F20" s="39">
        <f>SUM(G20:O20)</f>
        <v>1</v>
      </c>
      <c r="G20" s="40">
        <v>0.5</v>
      </c>
      <c r="H20" s="40">
        <v>0.5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3"/>
    </row>
    <row r="21" spans="2:17" s="11" customFormat="1" ht="12" x14ac:dyDescent="0.2">
      <c r="B21" s="101"/>
      <c r="C21" s="102"/>
      <c r="D21" s="107">
        <v>5</v>
      </c>
      <c r="E21" s="109" t="str">
        <f>Orçamento!F52</f>
        <v>REPARO PORTA ALOJAMENTO PM FEMININA</v>
      </c>
      <c r="F21" s="35">
        <f>Orçamento!M55</f>
        <v>0</v>
      </c>
      <c r="G21" s="35">
        <f>$F21*G22</f>
        <v>0</v>
      </c>
      <c r="H21" s="35">
        <f t="shared" si="9"/>
        <v>0</v>
      </c>
      <c r="I21" s="35">
        <f t="shared" si="9"/>
        <v>0</v>
      </c>
      <c r="J21" s="35">
        <f t="shared" si="9"/>
        <v>0</v>
      </c>
      <c r="K21" s="35">
        <f t="shared" si="9"/>
        <v>0</v>
      </c>
      <c r="L21" s="35">
        <f t="shared" si="9"/>
        <v>0</v>
      </c>
      <c r="M21" s="35">
        <f t="shared" si="9"/>
        <v>0</v>
      </c>
      <c r="N21" s="35">
        <f t="shared" si="9"/>
        <v>0</v>
      </c>
      <c r="O21" s="42">
        <f t="shared" si="9"/>
        <v>0</v>
      </c>
    </row>
    <row r="22" spans="2:17" s="11" customFormat="1" ht="12" x14ac:dyDescent="0.2">
      <c r="B22" s="101"/>
      <c r="C22" s="102"/>
      <c r="D22" s="108"/>
      <c r="E22" s="110"/>
      <c r="F22" s="39">
        <f>SUM(G22:O22)</f>
        <v>1</v>
      </c>
      <c r="G22" s="40">
        <v>1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3"/>
    </row>
    <row r="23" spans="2:17" s="11" customFormat="1" ht="12" x14ac:dyDescent="0.2">
      <c r="B23" s="101"/>
      <c r="C23" s="102"/>
      <c r="D23" s="103">
        <v>6</v>
      </c>
      <c r="E23" s="109" t="s">
        <v>109</v>
      </c>
      <c r="F23" s="35">
        <f>Orçamento!M60</f>
        <v>0</v>
      </c>
      <c r="G23" s="35">
        <f>$F23*G24</f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42">
        <f t="shared" si="9"/>
        <v>0</v>
      </c>
    </row>
    <row r="24" spans="2:17" s="11" customFormat="1" ht="12" x14ac:dyDescent="0.2">
      <c r="B24" s="101"/>
      <c r="C24" s="102"/>
      <c r="D24" s="104"/>
      <c r="E24" s="110"/>
      <c r="F24" s="39">
        <v>1</v>
      </c>
      <c r="G24" s="40">
        <v>0.1</v>
      </c>
      <c r="H24" s="40">
        <v>0.1</v>
      </c>
      <c r="I24" s="40">
        <v>0.1</v>
      </c>
      <c r="J24" s="40">
        <v>0.1</v>
      </c>
      <c r="K24" s="40">
        <v>0.15</v>
      </c>
      <c r="L24" s="40">
        <v>0.15</v>
      </c>
      <c r="M24" s="40">
        <v>0.15</v>
      </c>
      <c r="N24" s="40">
        <v>0.15</v>
      </c>
      <c r="O24" s="43"/>
    </row>
    <row r="25" spans="2:17" s="11" customFormat="1" ht="12" x14ac:dyDescent="0.2">
      <c r="B25" s="101"/>
      <c r="C25" s="102"/>
      <c r="D25" s="107">
        <v>7</v>
      </c>
      <c r="E25" s="109" t="s">
        <v>110</v>
      </c>
      <c r="F25" s="35">
        <f>Orçamento!M66</f>
        <v>0</v>
      </c>
      <c r="G25" s="35">
        <f>$F25*G26</f>
        <v>0</v>
      </c>
      <c r="H25" s="35">
        <f t="shared" si="9"/>
        <v>0</v>
      </c>
      <c r="I25" s="35">
        <f t="shared" si="9"/>
        <v>0</v>
      </c>
      <c r="J25" s="35">
        <f t="shared" si="9"/>
        <v>0</v>
      </c>
      <c r="K25" s="35">
        <f t="shared" si="9"/>
        <v>0</v>
      </c>
      <c r="L25" s="35">
        <f t="shared" si="9"/>
        <v>0</v>
      </c>
      <c r="M25" s="35">
        <f t="shared" si="9"/>
        <v>0</v>
      </c>
      <c r="N25" s="35">
        <f t="shared" si="9"/>
        <v>0</v>
      </c>
      <c r="O25" s="42">
        <f t="shared" si="9"/>
        <v>0</v>
      </c>
    </row>
    <row r="26" spans="2:17" s="11" customFormat="1" ht="12" x14ac:dyDescent="0.2">
      <c r="B26" s="101"/>
      <c r="C26" s="102"/>
      <c r="D26" s="108"/>
      <c r="E26" s="110"/>
      <c r="F26" s="39">
        <f>SUM(G26:O26)</f>
        <v>1</v>
      </c>
      <c r="G26" s="40">
        <v>0.1</v>
      </c>
      <c r="H26" s="40">
        <v>0.1</v>
      </c>
      <c r="I26" s="40">
        <v>0.1</v>
      </c>
      <c r="J26" s="40">
        <v>0.1</v>
      </c>
      <c r="K26" s="40">
        <v>0.15</v>
      </c>
      <c r="L26" s="40">
        <v>0.15</v>
      </c>
      <c r="M26" s="40">
        <v>0.15</v>
      </c>
      <c r="N26" s="40">
        <v>0.15</v>
      </c>
      <c r="O26" s="43"/>
    </row>
    <row r="27" spans="2:17" s="11" customFormat="1" ht="12" x14ac:dyDescent="0.2">
      <c r="B27" s="101"/>
      <c r="C27" s="102"/>
      <c r="D27" s="103">
        <v>8</v>
      </c>
      <c r="E27" s="109" t="s">
        <v>27</v>
      </c>
      <c r="F27" s="35">
        <f>Orçamento!M71</f>
        <v>0</v>
      </c>
      <c r="G27" s="35">
        <f>$F27*G28</f>
        <v>0</v>
      </c>
      <c r="H27" s="35">
        <f t="shared" si="9"/>
        <v>0</v>
      </c>
      <c r="I27" s="35">
        <f t="shared" si="9"/>
        <v>0</v>
      </c>
      <c r="J27" s="35">
        <f t="shared" si="9"/>
        <v>0</v>
      </c>
      <c r="K27" s="35">
        <f t="shared" si="9"/>
        <v>0</v>
      </c>
      <c r="L27" s="35">
        <f t="shared" si="9"/>
        <v>0</v>
      </c>
      <c r="M27" s="35">
        <f t="shared" si="9"/>
        <v>0</v>
      </c>
      <c r="N27" s="35">
        <f t="shared" si="9"/>
        <v>0</v>
      </c>
      <c r="O27" s="42">
        <f t="shared" si="9"/>
        <v>0</v>
      </c>
    </row>
    <row r="28" spans="2:17" s="11" customFormat="1" ht="12" x14ac:dyDescent="0.2">
      <c r="B28" s="101"/>
      <c r="C28" s="102"/>
      <c r="D28" s="104"/>
      <c r="E28" s="110"/>
      <c r="F28" s="39">
        <v>1</v>
      </c>
      <c r="G28" s="40">
        <v>0.15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0.85</v>
      </c>
      <c r="O28" s="43"/>
    </row>
    <row r="29" spans="2:17" s="11" customFormat="1" ht="14.25" x14ac:dyDescent="0.25">
      <c r="B29" s="101"/>
      <c r="C29" s="102"/>
      <c r="D29" s="37"/>
      <c r="E29" s="38" t="s">
        <v>67</v>
      </c>
      <c r="F29" s="39"/>
      <c r="G29" s="35">
        <f>G27+G25+G23+G21+G19+G17+G15+G13</f>
        <v>0</v>
      </c>
      <c r="H29" s="35">
        <f>H25+H23+H19+H15</f>
        <v>0</v>
      </c>
      <c r="I29" s="35">
        <f>I25+I23+I15</f>
        <v>0</v>
      </c>
      <c r="J29" s="35">
        <f>J25+J23+J15</f>
        <v>0</v>
      </c>
      <c r="K29" s="35">
        <f>K25+K23+K15</f>
        <v>0</v>
      </c>
      <c r="L29" s="35">
        <f>L25+L23+L15</f>
        <v>0</v>
      </c>
      <c r="M29" s="35">
        <f>M25+M23+M15</f>
        <v>0</v>
      </c>
      <c r="N29" s="35">
        <f>N27+N25+N23+N15</f>
        <v>0</v>
      </c>
      <c r="O29" s="35">
        <f t="shared" ref="O29" si="10">O17+O15+O13+O23</f>
        <v>0</v>
      </c>
      <c r="P29" s="48"/>
      <c r="Q29" s="7"/>
    </row>
    <row r="30" spans="2:17" s="2" customFormat="1" ht="14.25" customHeight="1" x14ac:dyDescent="0.25">
      <c r="B30" s="105"/>
      <c r="C30" s="106"/>
      <c r="D30" s="36"/>
      <c r="E30" s="46" t="s">
        <v>68</v>
      </c>
      <c r="F30" s="44">
        <f>F27+F25+F23+F21+F19+F17+F15+F13</f>
        <v>0</v>
      </c>
      <c r="G30" s="45">
        <f>G29</f>
        <v>0</v>
      </c>
      <c r="H30" s="45">
        <f>G30+H29</f>
        <v>0</v>
      </c>
      <c r="I30" s="45">
        <f t="shared" ref="I30:N30" si="11">H30+I29</f>
        <v>0</v>
      </c>
      <c r="J30" s="45">
        <f t="shared" si="11"/>
        <v>0</v>
      </c>
      <c r="K30" s="45">
        <f t="shared" si="11"/>
        <v>0</v>
      </c>
      <c r="L30" s="45">
        <f t="shared" si="11"/>
        <v>0</v>
      </c>
      <c r="M30" s="45">
        <f t="shared" si="11"/>
        <v>0</v>
      </c>
      <c r="N30" s="45">
        <f t="shared" si="11"/>
        <v>0</v>
      </c>
      <c r="O30" s="45">
        <f t="shared" ref="O30" si="12">O29+N30</f>
        <v>0</v>
      </c>
      <c r="P30" s="7"/>
      <c r="Q30" s="7"/>
    </row>
    <row r="31" spans="2:17" s="2" customFormat="1" ht="5.25" customHeight="1" x14ac:dyDescent="0.25">
      <c r="B31" s="22"/>
      <c r="C31" s="65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7"/>
    </row>
    <row r="32" spans="2:17" s="2" customFormat="1" ht="106.5" customHeight="1" thickBot="1" x14ac:dyDescent="0.3">
      <c r="B32" s="25"/>
      <c r="C32" s="91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3"/>
    </row>
    <row r="33" spans="2:15" s="2" customFormat="1" ht="14.25" x14ac:dyDescent="0.25">
      <c r="B33" s="6"/>
      <c r="C33" s="94"/>
      <c r="D33" s="94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</row>
    <row r="34" spans="2:15" s="2" customFormat="1" ht="14.25" x14ac:dyDescent="0.25">
      <c r="B34" s="6"/>
      <c r="C34" s="96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</row>
    <row r="35" spans="2:15" s="2" customFormat="1" ht="14.25" x14ac:dyDescent="0.25">
      <c r="B35" s="6"/>
    </row>
    <row r="36" spans="2:15" s="2" customFormat="1" ht="14.25" x14ac:dyDescent="0.25">
      <c r="B36" s="6"/>
    </row>
  </sheetData>
  <mergeCells count="49">
    <mergeCell ref="E21:E22"/>
    <mergeCell ref="D21:D22"/>
    <mergeCell ref="B2:O2"/>
    <mergeCell ref="B3:O3"/>
    <mergeCell ref="C4:O4"/>
    <mergeCell ref="C5:O5"/>
    <mergeCell ref="B21:C21"/>
    <mergeCell ref="E19:E20"/>
    <mergeCell ref="C6:O6"/>
    <mergeCell ref="C7:O7"/>
    <mergeCell ref="C8:O8"/>
    <mergeCell ref="B9:O9"/>
    <mergeCell ref="B10:O10"/>
    <mergeCell ref="B11:O11"/>
    <mergeCell ref="B12:C12"/>
    <mergeCell ref="D13:D14"/>
    <mergeCell ref="E13:E14"/>
    <mergeCell ref="B24:C24"/>
    <mergeCell ref="C32:O32"/>
    <mergeCell ref="C31:O31"/>
    <mergeCell ref="B16:C16"/>
    <mergeCell ref="B18:C18"/>
    <mergeCell ref="B22:C22"/>
    <mergeCell ref="B19:C19"/>
    <mergeCell ref="B25:C25"/>
    <mergeCell ref="D25:D26"/>
    <mergeCell ref="E25:E26"/>
    <mergeCell ref="D27:D28"/>
    <mergeCell ref="E27:E28"/>
    <mergeCell ref="B28:C28"/>
    <mergeCell ref="B26:C26"/>
    <mergeCell ref="E15:E16"/>
    <mergeCell ref="E17:E18"/>
    <mergeCell ref="B27:C27"/>
    <mergeCell ref="D19:D20"/>
    <mergeCell ref="C33:O33"/>
    <mergeCell ref="C34:O34"/>
    <mergeCell ref="B13:C13"/>
    <mergeCell ref="B15:C15"/>
    <mergeCell ref="B17:C17"/>
    <mergeCell ref="B30:C30"/>
    <mergeCell ref="B14:C14"/>
    <mergeCell ref="B29:C29"/>
    <mergeCell ref="B20:C20"/>
    <mergeCell ref="D15:D16"/>
    <mergeCell ref="D17:D18"/>
    <mergeCell ref="B23:C23"/>
    <mergeCell ref="D23:D24"/>
    <mergeCell ref="E23:E24"/>
  </mergeCells>
  <pageMargins left="0.511811024" right="0.511811024" top="0.78740157499999996" bottom="0.78740157499999996" header="0.31496062000000002" footer="0.31496062000000002"/>
  <pageSetup paperSize="9" scale="56" fitToHeight="0" orientation="landscape" r:id="rId1"/>
  <ignoredErrors>
    <ignoredError sqref="F15:F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Orçamento</vt:lpstr>
      <vt:lpstr>Cronograma Físico Financeiro</vt:lpstr>
      <vt:lpstr>'Cronograma Físico Financeiro'!Area_de_impressao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Aírton Mendes da Hora</dc:creator>
  <cp:lastModifiedBy>Fabia Assis</cp:lastModifiedBy>
  <cp:lastPrinted>2026-03-25T13:18:14Z</cp:lastPrinted>
  <dcterms:created xsi:type="dcterms:W3CDTF">2021-12-16T16:14:08Z</dcterms:created>
  <dcterms:modified xsi:type="dcterms:W3CDTF">2026-05-26T18:10:38Z</dcterms:modified>
</cp:coreProperties>
</file>