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360" yWindow="180" windowWidth="10515" windowHeight="4620" firstSheet="1" activeTab="1"/>
  </bookViews>
  <sheets>
    <sheet name="Plan1" sheetId="1" state="hidden" r:id="rId1"/>
    <sheet name="ORÇAMENTO" sheetId="10" r:id="rId2"/>
    <sheet name="Plan3" sheetId="3" state="hidden" r:id="rId3"/>
    <sheet name="proposta 2" sheetId="4" state="hidden" r:id="rId4"/>
    <sheet name="proposta 3" sheetId="5" state="hidden" r:id="rId5"/>
    <sheet name="proposta 4" sheetId="6" state="hidden" r:id="rId6"/>
    <sheet name="proposta 5" sheetId="7" state="hidden" r:id="rId7"/>
    <sheet name="Plan2" sheetId="8" state="hidden" r:id="rId8"/>
    <sheet name="Plan4" sheetId="9" state="hidden" r:id="rId9"/>
    <sheet name="CRONOGRAMA" sheetId="12" r:id="rId10"/>
  </sheets>
  <definedNames>
    <definedName name="_xlnm.Print_Area" localSheetId="1">ORÇAMENTO!$B$2:$H$28</definedName>
    <definedName name="_xlnm.Print_Area" localSheetId="7">Plan2!$B$2:$H$72</definedName>
    <definedName name="_xlnm.Print_Area" localSheetId="8">Plan4!$B$2:$H$60</definedName>
    <definedName name="_xlnm.Print_Area" localSheetId="3">'proposta 2'!$B$2:$I$47</definedName>
    <definedName name="_xlnm.Print_Area" localSheetId="4">'proposta 3'!$B$2:$I$39</definedName>
  </definedNames>
  <calcPr calcId="145621"/>
</workbook>
</file>

<file path=xl/calcChain.xml><?xml version="1.0" encoding="utf-8"?>
<calcChain xmlns="http://schemas.openxmlformats.org/spreadsheetml/2006/main">
  <c r="H16" i="10" l="1"/>
  <c r="H12" i="10"/>
  <c r="H13" i="10"/>
  <c r="H15" i="10" l="1"/>
  <c r="H14" i="10" s="1"/>
  <c r="H10" i="10" l="1"/>
  <c r="H11" i="10"/>
  <c r="H9" i="10" l="1"/>
  <c r="H17" i="10" s="1"/>
  <c r="G7" i="10" s="1"/>
  <c r="C5" i="12"/>
  <c r="C6" i="12"/>
  <c r="C17" i="12"/>
  <c r="C15" i="12"/>
  <c r="C13" i="12"/>
  <c r="C11" i="12"/>
  <c r="C9" i="12"/>
  <c r="D11" i="12" l="1"/>
  <c r="I11" i="12" l="1"/>
  <c r="G11" i="12"/>
  <c r="H11" i="12"/>
  <c r="F11" i="12"/>
  <c r="D17" i="12" l="1"/>
  <c r="D13" i="12" l="1"/>
  <c r="F13" i="12" s="1"/>
  <c r="G13" i="12" l="1"/>
  <c r="I13" i="12"/>
  <c r="H13" i="12"/>
  <c r="D15" i="12"/>
  <c r="I15" i="12" l="1"/>
  <c r="F15" i="12"/>
  <c r="G15" i="12"/>
  <c r="H15" i="12"/>
  <c r="G17" i="12"/>
  <c r="I17" i="12"/>
  <c r="H17" i="12"/>
  <c r="F17" i="12"/>
  <c r="H45" i="9" l="1"/>
  <c r="H44" i="9"/>
  <c r="D9" i="12" l="1"/>
  <c r="D20" i="12" s="1"/>
  <c r="H43" i="9"/>
  <c r="H51" i="9"/>
  <c r="H50" i="9"/>
  <c r="H49" i="9"/>
  <c r="H48" i="9"/>
  <c r="H47" i="9"/>
  <c r="H42" i="9"/>
  <c r="H41" i="9" s="1"/>
  <c r="H40" i="9"/>
  <c r="H39" i="9"/>
  <c r="H38" i="9"/>
  <c r="H36" i="9"/>
  <c r="H35" i="9"/>
  <c r="H34" i="9"/>
  <c r="H33" i="9"/>
  <c r="H32" i="9"/>
  <c r="H31" i="9"/>
  <c r="H29" i="9"/>
  <c r="H28" i="9"/>
  <c r="H27" i="9"/>
  <c r="H26" i="9"/>
  <c r="H25" i="9"/>
  <c r="H24" i="9"/>
  <c r="H23" i="9"/>
  <c r="H22" i="9"/>
  <c r="H21" i="9"/>
  <c r="H20" i="9"/>
  <c r="H19" i="9"/>
  <c r="H18" i="9"/>
  <c r="H16" i="9"/>
  <c r="H15" i="9"/>
  <c r="H14" i="9"/>
  <c r="H13" i="9"/>
  <c r="H12" i="9"/>
  <c r="H11" i="9"/>
  <c r="H9" i="9"/>
  <c r="H8" i="9" s="1"/>
  <c r="F9" i="12" l="1"/>
  <c r="F20" i="12" s="1"/>
  <c r="H9" i="12"/>
  <c r="H20" i="12" s="1"/>
  <c r="G9" i="12"/>
  <c r="G20" i="12" s="1"/>
  <c r="I9" i="12"/>
  <c r="I20" i="12" s="1"/>
  <c r="H46" i="9"/>
  <c r="H17" i="9"/>
  <c r="H30" i="9"/>
  <c r="H37" i="9"/>
  <c r="H10" i="9"/>
  <c r="H17" i="8"/>
  <c r="H59" i="8"/>
  <c r="H50" i="8"/>
  <c r="H32" i="8"/>
  <c r="H16" i="8"/>
  <c r="H18" i="8"/>
  <c r="H19" i="8"/>
  <c r="H20" i="8"/>
  <c r="H21" i="8"/>
  <c r="H22" i="8"/>
  <c r="H15" i="8"/>
  <c r="H12" i="8"/>
  <c r="H13" i="8"/>
  <c r="H11" i="8"/>
  <c r="H14" i="8" l="1"/>
  <c r="H53" i="9"/>
  <c r="H10" i="8"/>
  <c r="H61" i="8"/>
  <c r="H60" i="8"/>
  <c r="H58" i="8"/>
  <c r="H57" i="8"/>
  <c r="H56" i="8"/>
  <c r="H54" i="8"/>
  <c r="H53" i="8" s="1"/>
  <c r="H52" i="8"/>
  <c r="H51" i="8"/>
  <c r="H48" i="8"/>
  <c r="H47" i="8"/>
  <c r="H45" i="8"/>
  <c r="H44" i="8"/>
  <c r="H43" i="8"/>
  <c r="H42" i="8"/>
  <c r="H41" i="8"/>
  <c r="H40" i="8"/>
  <c r="H39" i="8"/>
  <c r="H38" i="8"/>
  <c r="H37" i="8"/>
  <c r="H36" i="8"/>
  <c r="H35" i="8"/>
  <c r="H34" i="8"/>
  <c r="H31" i="8"/>
  <c r="H30" i="8"/>
  <c r="H29" i="8"/>
  <c r="H28" i="8"/>
  <c r="H27" i="8"/>
  <c r="H26" i="8"/>
  <c r="H25" i="8"/>
  <c r="H24" i="8"/>
  <c r="H9" i="8"/>
  <c r="H8" i="8" s="1"/>
  <c r="H49" i="8" l="1"/>
  <c r="H23" i="8"/>
  <c r="H33" i="8"/>
  <c r="H46" i="8"/>
  <c r="H55" i="8"/>
  <c r="H63" i="8" l="1"/>
  <c r="H64" i="8" s="1"/>
  <c r="H65" i="8" s="1"/>
  <c r="H29" i="7" l="1"/>
  <c r="I29" i="7" s="1"/>
  <c r="H29" i="6" l="1"/>
  <c r="I29" i="6" s="1"/>
  <c r="H28" i="6"/>
  <c r="I28" i="6" s="1"/>
  <c r="H37" i="7"/>
  <c r="I37" i="7" s="1"/>
  <c r="H36" i="7"/>
  <c r="I36" i="7" s="1"/>
  <c r="H35" i="7"/>
  <c r="I35" i="7" s="1"/>
  <c r="H34" i="7"/>
  <c r="I34" i="7" s="1"/>
  <c r="H27" i="6"/>
  <c r="I27" i="6" s="1"/>
  <c r="H33" i="7" l="1"/>
  <c r="I33" i="7" s="1"/>
  <c r="H27" i="7"/>
  <c r="H28" i="7"/>
  <c r="I28" i="7" s="1"/>
  <c r="H30" i="7"/>
  <c r="I30" i="7" s="1"/>
  <c r="H31" i="7"/>
  <c r="H32" i="7"/>
  <c r="I32" i="7" s="1"/>
  <c r="H47" i="7"/>
  <c r="I47" i="7" s="1"/>
  <c r="H46" i="7"/>
  <c r="I46" i="7" s="1"/>
  <c r="H45" i="7"/>
  <c r="I45" i="7" s="1"/>
  <c r="H44" i="7"/>
  <c r="I44" i="7" s="1"/>
  <c r="H42" i="7"/>
  <c r="H40" i="7"/>
  <c r="I40" i="7" s="1"/>
  <c r="H39" i="7"/>
  <c r="H16" i="7"/>
  <c r="I16" i="7" s="1"/>
  <c r="H15" i="7"/>
  <c r="I15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4" i="7"/>
  <c r="I14" i="7" s="1"/>
  <c r="H13" i="7"/>
  <c r="H12" i="7"/>
  <c r="H10" i="7"/>
  <c r="I10" i="7" s="1"/>
  <c r="H9" i="7"/>
  <c r="H18" i="6"/>
  <c r="I18" i="6" s="1"/>
  <c r="H19" i="6"/>
  <c r="I19" i="6" s="1"/>
  <c r="H20" i="6"/>
  <c r="I20" i="6" s="1"/>
  <c r="H36" i="6"/>
  <c r="I36" i="6" s="1"/>
  <c r="H32" i="6"/>
  <c r="I32" i="6" s="1"/>
  <c r="H26" i="6"/>
  <c r="I26" i="6" s="1"/>
  <c r="H31" i="6"/>
  <c r="H33" i="6"/>
  <c r="I33" i="6" s="1"/>
  <c r="H34" i="6"/>
  <c r="I34" i="6" s="1"/>
  <c r="H35" i="6"/>
  <c r="I35" i="6" s="1"/>
  <c r="H25" i="6"/>
  <c r="H9" i="6"/>
  <c r="I9" i="6" s="1"/>
  <c r="H10" i="6"/>
  <c r="I10" i="6" s="1"/>
  <c r="H12" i="6"/>
  <c r="H13" i="6"/>
  <c r="I13" i="6" s="1"/>
  <c r="H14" i="6"/>
  <c r="I14" i="6" s="1"/>
  <c r="H15" i="6"/>
  <c r="I15" i="6" s="1"/>
  <c r="H16" i="6"/>
  <c r="I16" i="6" s="1"/>
  <c r="H17" i="6"/>
  <c r="I17" i="6" s="1"/>
  <c r="H21" i="6"/>
  <c r="I21" i="6" s="1"/>
  <c r="H22" i="6"/>
  <c r="I22" i="6" s="1"/>
  <c r="H23" i="6"/>
  <c r="I23" i="6" s="1"/>
  <c r="H38" i="6"/>
  <c r="H39" i="6"/>
  <c r="I39" i="6" s="1"/>
  <c r="H41" i="6"/>
  <c r="H42" i="6"/>
  <c r="I42" i="6" s="1"/>
  <c r="H43" i="6"/>
  <c r="I43" i="6" s="1"/>
  <c r="H37" i="6" l="1"/>
  <c r="I25" i="6"/>
  <c r="I24" i="6" s="1"/>
  <c r="H24" i="6"/>
  <c r="H11" i="6" s="1"/>
  <c r="H30" i="6"/>
  <c r="I9" i="7"/>
  <c r="H8" i="7"/>
  <c r="I8" i="7" s="1"/>
  <c r="I12" i="7"/>
  <c r="H11" i="7"/>
  <c r="I39" i="7"/>
  <c r="H38" i="7"/>
  <c r="I38" i="7" s="1"/>
  <c r="I42" i="7"/>
  <c r="H41" i="7"/>
  <c r="I41" i="7" s="1"/>
  <c r="I31" i="7"/>
  <c r="H26" i="7"/>
  <c r="I26" i="7" s="1"/>
  <c r="H40" i="6"/>
  <c r="I40" i="6" s="1"/>
  <c r="I31" i="6"/>
  <c r="I30" i="6" s="1"/>
  <c r="I12" i="6"/>
  <c r="I27" i="7"/>
  <c r="I13" i="7"/>
  <c r="H43" i="7"/>
  <c r="I43" i="7" s="1"/>
  <c r="I37" i="6"/>
  <c r="I41" i="6"/>
  <c r="I38" i="6"/>
  <c r="H8" i="6"/>
  <c r="I8" i="6" s="1"/>
  <c r="H9" i="5"/>
  <c r="I9" i="5" s="1"/>
  <c r="H10" i="5"/>
  <c r="I10" i="5" s="1"/>
  <c r="H14" i="5"/>
  <c r="I14" i="5" s="1"/>
  <c r="H15" i="5"/>
  <c r="I15" i="5" s="1"/>
  <c r="H16" i="5"/>
  <c r="I16" i="5" s="1"/>
  <c r="H17" i="5"/>
  <c r="I17" i="5" s="1"/>
  <c r="H27" i="5"/>
  <c r="I27" i="5" s="1"/>
  <c r="H26" i="5"/>
  <c r="I26" i="5" s="1"/>
  <c r="H25" i="5"/>
  <c r="I25" i="5" s="1"/>
  <c r="H23" i="5"/>
  <c r="I23" i="5" s="1"/>
  <c r="H22" i="5"/>
  <c r="I22" i="5" s="1"/>
  <c r="H20" i="5"/>
  <c r="I20" i="5" s="1"/>
  <c r="H19" i="5"/>
  <c r="I19" i="5" s="1"/>
  <c r="H18" i="5"/>
  <c r="I18" i="5" s="1"/>
  <c r="H13" i="5"/>
  <c r="I13" i="5" s="1"/>
  <c r="H12" i="5"/>
  <c r="I12" i="5" s="1"/>
  <c r="H24" i="4"/>
  <c r="I24" i="4" s="1"/>
  <c r="H36" i="4"/>
  <c r="I36" i="4" s="1"/>
  <c r="H35" i="4"/>
  <c r="I35" i="4" s="1"/>
  <c r="H34" i="4"/>
  <c r="I34" i="4" s="1"/>
  <c r="H33" i="4"/>
  <c r="I33" i="4" s="1"/>
  <c r="H31" i="4"/>
  <c r="I31" i="4" s="1"/>
  <c r="H29" i="4"/>
  <c r="I29" i="4" s="1"/>
  <c r="H28" i="4"/>
  <c r="I28" i="4" s="1"/>
  <c r="H26" i="4"/>
  <c r="I26" i="4" s="1"/>
  <c r="H25" i="4"/>
  <c r="I25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H14" i="4"/>
  <c r="I14" i="4" s="1"/>
  <c r="H13" i="4"/>
  <c r="I13" i="4" s="1"/>
  <c r="H12" i="4"/>
  <c r="I12" i="4" s="1"/>
  <c r="H10" i="4"/>
  <c r="I10" i="4" s="1"/>
  <c r="H9" i="4"/>
  <c r="I9" i="4" s="1"/>
  <c r="H32" i="4" l="1"/>
  <c r="I32" i="4" s="1"/>
  <c r="H8" i="4"/>
  <c r="I8" i="4" s="1"/>
  <c r="H30" i="4"/>
  <c r="I30" i="4" s="1"/>
  <c r="H8" i="5"/>
  <c r="I8" i="5" s="1"/>
  <c r="H45" i="6"/>
  <c r="H46" i="6" s="1"/>
  <c r="H47" i="6" s="1"/>
  <c r="H27" i="4"/>
  <c r="I27" i="4" s="1"/>
  <c r="H49" i="7"/>
  <c r="H50" i="7" s="1"/>
  <c r="H51" i="7" s="1"/>
  <c r="I11" i="6"/>
  <c r="I45" i="6" s="1"/>
  <c r="I11" i="7"/>
  <c r="I49" i="7" s="1"/>
  <c r="H24" i="5"/>
  <c r="I24" i="5" s="1"/>
  <c r="H11" i="5"/>
  <c r="H21" i="5"/>
  <c r="I21" i="5" s="1"/>
  <c r="H11" i="4"/>
  <c r="I11" i="4" s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5" i="1"/>
  <c r="H16" i="1"/>
  <c r="H14" i="1"/>
  <c r="H13" i="1"/>
  <c r="H11" i="1"/>
  <c r="H10" i="1" s="1"/>
  <c r="H9" i="1"/>
  <c r="H8" i="1" s="1"/>
  <c r="H37" i="1" l="1"/>
  <c r="H12" i="1"/>
  <c r="H17" i="1"/>
  <c r="H41" i="1" s="1"/>
  <c r="H42" i="1" s="1"/>
  <c r="H43" i="1" s="1"/>
  <c r="I38" i="4"/>
  <c r="I11" i="5"/>
  <c r="I29" i="5" s="1"/>
  <c r="H29" i="5"/>
  <c r="H30" i="5" s="1"/>
  <c r="H31" i="5" s="1"/>
  <c r="H38" i="4"/>
  <c r="H39" i="4" s="1"/>
  <c r="H40" i="4" s="1"/>
  <c r="F21" i="12" l="1"/>
  <c r="D12" i="12" l="1"/>
  <c r="D14" i="12"/>
  <c r="D10" i="12"/>
  <c r="D18" i="12"/>
  <c r="G21" i="12"/>
  <c r="H21" i="12" s="1"/>
  <c r="I21" i="12" s="1"/>
  <c r="D16" i="12"/>
  <c r="D21" i="12" l="1"/>
</calcChain>
</file>

<file path=xl/sharedStrings.xml><?xml version="1.0" encoding="utf-8"?>
<sst xmlns="http://schemas.openxmlformats.org/spreadsheetml/2006/main" count="1016" uniqueCount="337">
  <si>
    <r>
      <t xml:space="preserve">                                   Progresso e Habitação de São Carlos S/A
                                   </t>
    </r>
    <r>
      <rPr>
        <sz val="9"/>
        <color indexed="8"/>
        <rFont val="Calibri"/>
        <family val="2"/>
      </rPr>
      <t xml:space="preserve">RUA: SÃO JOAQUIM N° 958 CENTRO TEL 3373-7600 CEP 13560-300 - CNPJ 55.428.072/0001-26 </t>
    </r>
  </si>
  <si>
    <t>sinapi</t>
  </si>
  <si>
    <t>itens</t>
  </si>
  <si>
    <t>SERVIÇO</t>
  </si>
  <si>
    <t>Unid.</t>
  </si>
  <si>
    <t>Valor unit.</t>
  </si>
  <si>
    <t>Quantidade</t>
  </si>
  <si>
    <t>Total</t>
  </si>
  <si>
    <t xml:space="preserve">Iluminação </t>
  </si>
  <si>
    <t xml:space="preserve">Calçamento </t>
  </si>
  <si>
    <t xml:space="preserve">Acessibilidade </t>
  </si>
  <si>
    <t xml:space="preserve">Paisagismo </t>
  </si>
  <si>
    <t xml:space="preserve">Final de obras </t>
  </si>
  <si>
    <t xml:space="preserve">Total </t>
  </si>
  <si>
    <t>BDI 25%</t>
  </si>
  <si>
    <t>TOTAL + BDI 25%</t>
  </si>
  <si>
    <t>EXECUÇÃO DE CALÇADA EM CONCRETO NÃO ESTRUTURAL</t>
  </si>
  <si>
    <t>73892/001</t>
  </si>
  <si>
    <t>M2</t>
  </si>
  <si>
    <t>1.1</t>
  </si>
  <si>
    <t xml:space="preserve"> RAMPA DE ACESSIBILIDADE </t>
  </si>
  <si>
    <t>2.2</t>
  </si>
  <si>
    <t>BANCO DE CONCRETO TIPO k</t>
  </si>
  <si>
    <t>3.1</t>
  </si>
  <si>
    <t>PROHAB</t>
  </si>
  <si>
    <t>CPOS</t>
  </si>
  <si>
    <t>PISO DESENHADO</t>
  </si>
  <si>
    <t>UNID</t>
  </si>
  <si>
    <t>M²</t>
  </si>
  <si>
    <t>3.2</t>
  </si>
  <si>
    <t>H</t>
  </si>
  <si>
    <t>AJUDANTE DE PEDREIRO (assentamento dos bancos)</t>
  </si>
  <si>
    <t>PEDREIRO (assentamento dos bancos)</t>
  </si>
  <si>
    <t>3.3</t>
  </si>
  <si>
    <t>3.4</t>
  </si>
  <si>
    <t>UN</t>
  </si>
  <si>
    <t>4.1</t>
  </si>
  <si>
    <t>73769/001</t>
  </si>
  <si>
    <t>POSTE ACO CONICO CONTINUO CURVO SIMPLES SEM BASE C/JANELA 9M (INSPECAO) - FORNECIMENTO E INSTALACAO</t>
  </si>
  <si>
    <t xml:space="preserve">LUMINÁRIA DE DUAS PÉTALAS COM ALOJAMENTO PARA REATOR  </t>
  </si>
  <si>
    <t>73831/003</t>
  </si>
  <si>
    <t>LAMPADA DE VAPOR DE MERCURIO DE 400W/250V - FORNECIMENTO E INSTALACAO</t>
  </si>
  <si>
    <t>REATOR PARA LÂMPADA VAPOR DE MERCÚRIO USO EXTERNO 220V/400W</t>
  </si>
  <si>
    <t>74172/001</t>
  </si>
  <si>
    <t>FIO ISOLADO PVC 750V 10 MM2, (AZUL) FORNECIMENTO E INSTALACAO</t>
  </si>
  <si>
    <t>M</t>
  </si>
  <si>
    <t>FIO ISOLADO PVC 750V 10 MM2, ( PRETO) FORNECIMENTO E INSTALACAO</t>
  </si>
  <si>
    <t>TUBO DE POLIETILENO DE ALTA DENSIDADE, PEAD,  32 MM</t>
  </si>
  <si>
    <t>MERCADO</t>
  </si>
  <si>
    <t>FOTOCELULA PARA ILLUMINAÇÃO DE 400W</t>
  </si>
  <si>
    <t>CABEÇOTE DE ALUMÍNIO P/ ENTRADA DE ENERGIA</t>
  </si>
  <si>
    <t>74052/005</t>
  </si>
  <si>
    <t>QUADRO DE MEDICAO GERAL</t>
  </si>
  <si>
    <t>HASTE DE ATERRAMENTO, DN 5/8 X 3000MM</t>
  </si>
  <si>
    <t>74166/001</t>
  </si>
  <si>
    <t>CAIXA DE INSPEÇÃO EM CONCRETO PRÉ-MOLDADO DN 60MM COM TAMPA H= 60CM FORNECIMENTO E INSTALACAO</t>
  </si>
  <si>
    <t>TERMINAL A COMPRESSAO EM COBRE ESTANHADO P/ CABO 10MM2</t>
  </si>
  <si>
    <t>ELETRODUTO PVC 2"</t>
  </si>
  <si>
    <t>CONECTOR PARAFUSO FENDIDO (SPLIT-BOLT) PARA CABO DE 10 MM2</t>
  </si>
  <si>
    <t>ESCAVACAO MANUAL P/ ELETRODUTO</t>
  </si>
  <si>
    <t>M³</t>
  </si>
  <si>
    <t>AJUDANTE DE ELETRICISTA</t>
  </si>
  <si>
    <t xml:space="preserve">ELETRICISTA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</si>
  <si>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</si>
  <si>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</si>
  <si>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</si>
  <si>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</si>
  <si>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</si>
  <si>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</si>
  <si>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</si>
  <si>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</si>
  <si>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</si>
  <si>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</si>
  <si>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</si>
  <si>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</si>
  <si>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</si>
  <si>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</si>
  <si>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</si>
  <si>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</si>
  <si>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</si>
  <si>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</si>
  <si>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ART DO ENGENHEIRO RESPONSÁVEL, E SOLICITAÇÃO DE  INSTALAÇÃO ELÉTRICA JUNTO A
 CONCESSIONÁRIA LOCAL (CPFL)</t>
  </si>
  <si>
    <t>LIMPEZA SUPERFICIAL DA CAMADA VEGETAL EM JAZIDA</t>
  </si>
  <si>
    <t>73903/001</t>
  </si>
  <si>
    <t>LIMPEZA FINAL DA OBRA</t>
  </si>
  <si>
    <t>5.1</t>
  </si>
  <si>
    <t>5.2</t>
  </si>
  <si>
    <r>
      <rPr>
        <b/>
        <sz val="14"/>
        <color indexed="8"/>
        <rFont val="Calibri"/>
        <family val="2"/>
      </rPr>
      <t>PLANILHA ORÇAMENTARIA PRAÇA JARDIM PAULISTANO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</si>
  <si>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VT</t>
  </si>
  <si>
    <t xml:space="preserve">índice </t>
  </si>
  <si>
    <t>2.1</t>
  </si>
  <si>
    <t>2.3</t>
  </si>
  <si>
    <t>2.4</t>
  </si>
  <si>
    <t>1.2</t>
  </si>
  <si>
    <t xml:space="preserve">CAÇAMBA </t>
  </si>
  <si>
    <t>UNID.</t>
  </si>
  <si>
    <t xml:space="preserve">BDI 20% </t>
  </si>
  <si>
    <t xml:space="preserve">Total + BDI 20% </t>
  </si>
  <si>
    <t xml:space="preserve"> </t>
  </si>
  <si>
    <t>Divisão de Projetos Habitacionais - PROHAB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</si>
  <si>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</t>
    </r>
  </si>
  <si>
    <t>CORDAO DE ARREMATE EM BEIRAIS COM TELHA CERAMICA EMBOCADA</t>
  </si>
  <si>
    <t>73938/006</t>
  </si>
  <si>
    <t>TELHA CERAMICA TIPO ROMANA COMP = 41CM - 18UN/M2</t>
  </si>
  <si>
    <t>DEMOLICAO DE TELHAS ONDULADAS</t>
  </si>
  <si>
    <t>CUMEEIRA P/ TELHA CERAMICA</t>
  </si>
  <si>
    <t>TELHA CERAMICA TIPO PAULISTINHA (TRAPEZOIDAL) - 4UN/M</t>
  </si>
  <si>
    <t>RUFO EM CHAPA DE ACO GALVANIZADO N.24, DESENVOLVIMENTO 33CM</t>
  </si>
  <si>
    <t>CALHA CHAPA GALVANIZADA NUM 24 L = 33CM</t>
  </si>
  <si>
    <t>REMOÇÃO DE RUFO COM APROVEITAMENTO DO MATERIAL</t>
  </si>
  <si>
    <t xml:space="preserve">M </t>
  </si>
  <si>
    <t>Desmonte do telhado ondulado</t>
  </si>
  <si>
    <t xml:space="preserve"> Reforço da estrutura e substituição do telhado</t>
  </si>
  <si>
    <t>2.5</t>
  </si>
  <si>
    <t>2.6</t>
  </si>
  <si>
    <t>2.7</t>
  </si>
  <si>
    <t>2.8</t>
  </si>
  <si>
    <t>2.9</t>
  </si>
  <si>
    <t>PREGO DE ACO 18 X 24</t>
  </si>
  <si>
    <t>KG</t>
  </si>
  <si>
    <t>PREGO DE ACO 17 X 21</t>
  </si>
  <si>
    <t>PREGO DE ACO 15 X 15</t>
  </si>
  <si>
    <t>2.10</t>
  </si>
  <si>
    <t>2.11</t>
  </si>
  <si>
    <t>2.12</t>
  </si>
  <si>
    <t>AJUDANTE DE CARPINTEIRO</t>
  </si>
  <si>
    <t>CARPINTEIRO</t>
  </si>
  <si>
    <t>2.13</t>
  </si>
  <si>
    <t>2.14</t>
  </si>
  <si>
    <t xml:space="preserve">Fechamento caixa d'água </t>
  </si>
  <si>
    <t xml:space="preserve">ALVENARIA EM TIJOLO CERAMICO </t>
  </si>
  <si>
    <t>73935/002</t>
  </si>
  <si>
    <t>ALÇAPÃO LAMINADO 60X80 CM</t>
  </si>
  <si>
    <t xml:space="preserve">Pintura </t>
  </si>
  <si>
    <t>REPINTURA C/TINTA ACRILICA SEMI-BRILHANTE OU ACETINADA</t>
  </si>
  <si>
    <t>79495/002</t>
  </si>
  <si>
    <t xml:space="preserve">Complementos </t>
  </si>
  <si>
    <t>Total por casa</t>
  </si>
  <si>
    <t xml:space="preserve">Total por 74 casas </t>
  </si>
  <si>
    <t>REMOÇÃO E FIXAÇÃO DA ANTENA DE TELEVISÃO</t>
  </si>
  <si>
    <t>5.3</t>
  </si>
  <si>
    <t>REMOÇÃO E INSTALAÇÃO DA PLACA DO AQUECEDOR SOLAR</t>
  </si>
  <si>
    <t>5.4</t>
  </si>
  <si>
    <t>São Carlos 07 de Maio de 2013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</si>
  <si>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</si>
  <si>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2.15</t>
  </si>
  <si>
    <t>ALVENARIA EM TIJOLO CERAMICO (OITÃO)</t>
  </si>
  <si>
    <t>MANUTENÇÃO</t>
  </si>
  <si>
    <t>TELHAS ONDULINE</t>
  </si>
  <si>
    <t>CUMEEIRA ONDULINE</t>
  </si>
  <si>
    <t xml:space="preserve">MERCADO </t>
  </si>
  <si>
    <t xml:space="preserve">ANILHA EM PEAD </t>
  </si>
  <si>
    <t xml:space="preserve">FITA ONDUBAND </t>
  </si>
  <si>
    <t xml:space="preserve">PREGO ARDOX GALVANIZADO 18X27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</si>
  <si>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</si>
  <si>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DESMONTE DE TELHAS ONDULADAS</t>
  </si>
  <si>
    <t xml:space="preserve">RECOLOCACAO DE MADEIRAMENTO DO TELHADO - CAIBROS, </t>
  </si>
  <si>
    <t xml:space="preserve">RECOLOCACAO DE MADEIRAMENTO DO TELHADO - VIGAS, </t>
  </si>
  <si>
    <t xml:space="preserve">RECOLOCACAO DE MADEIRAMENTO DO TELHADO - RIPAS,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</si>
  <si>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E EXECUÇÃO DE CINTA DE AMARRAÇÃO 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</si>
  <si>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t xml:space="preserve">ALVENARIA EM TIJOLO CERAMICO TIPO CANALETA </t>
    </r>
    <r>
      <rPr>
        <sz val="8"/>
        <color theme="3" tint="-0.249977111117893"/>
        <rFont val="Calibri"/>
        <family val="2"/>
        <scheme val="minor"/>
      </rPr>
      <t>(CINTA DE AMARRAÇÃO</t>
    </r>
    <r>
      <rPr>
        <sz val="10"/>
        <color theme="3" tint="-0.249977111117893"/>
        <rFont val="Calibri"/>
        <family val="2"/>
        <scheme val="minor"/>
      </rPr>
      <t>)</t>
    </r>
  </si>
  <si>
    <t>CONCRETO NAO ESTRUTURAL, CONSUMO 210KG/M3, PREPARO COM BETONEIRA</t>
  </si>
  <si>
    <t>M3</t>
  </si>
  <si>
    <t>ACO CA-50 3/8" (9,52 MM)</t>
  </si>
  <si>
    <t>CABO DE COBRE ISOLAMENTO ANTI-CHAMA 450/750V 1,5MM2</t>
  </si>
  <si>
    <t>CABO DE COBRE ISOLAMENTO ANTI-CHAMA 450/750V 2,5MM2</t>
  </si>
  <si>
    <r>
      <t xml:space="preserve">FORRO PVC EM PLACAS COM LARGURA DE 10CM </t>
    </r>
    <r>
      <rPr>
        <sz val="8"/>
        <color theme="3" tint="-0.249977111117893"/>
        <rFont val="Calibri"/>
        <family val="2"/>
        <scheme val="minor"/>
      </rPr>
      <t>(SEM MATERIAL SÓ MONTADOR)</t>
    </r>
  </si>
  <si>
    <t>DEMOLICAO DE ALVENARIA ESTRUTURAL DE BLOCOS</t>
  </si>
  <si>
    <t>RECOLOCACAO DE MADEIRAMENTO DO TELHADO - CAIBROS,</t>
  </si>
  <si>
    <t>RECOLOCACAO DE MADEIRAMENTO DO TELHADO - RIPAS,</t>
  </si>
  <si>
    <t>RECOLOCACAO DE MADEIRAMENTO DO TELHADO - VIGAS</t>
  </si>
  <si>
    <t>LAJE PRE-MOLDADA P/FORRO</t>
  </si>
  <si>
    <t>74202/001</t>
  </si>
  <si>
    <t xml:space="preserve">Alvenaria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</si>
  <si>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</si>
  <si>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</si>
  <si>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</si>
  <si>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</si>
  <si>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</si>
  <si>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</si>
  <si>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</si>
  <si>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</si>
  <si>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</si>
  <si>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</si>
  <si>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</si>
  <si>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</si>
  <si>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</si>
  <si>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</si>
  <si>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</si>
  <si>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</si>
  <si>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2.2.3</t>
  </si>
  <si>
    <t>2.2.4</t>
  </si>
  <si>
    <t>2.2.5</t>
  </si>
  <si>
    <t>CABO DE COBRE ISOLAMENTO ANTI-CHAMA 0,6/1KV 6MM2</t>
  </si>
  <si>
    <t>Elétrica</t>
  </si>
  <si>
    <t>ELETRODUTO PVC FLEXIVEL CORRUGADO 25MM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</si>
  <si>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E EXECUÇÃO DE LAJE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</si>
  <si>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ALVENARIA</t>
  </si>
  <si>
    <t>Manutenção do telhado</t>
  </si>
  <si>
    <t>ELETRICISTA</t>
  </si>
  <si>
    <t>2.3.1</t>
  </si>
  <si>
    <t>2.3.2</t>
  </si>
  <si>
    <t>2.3.3</t>
  </si>
  <si>
    <t>2.3.4</t>
  </si>
  <si>
    <t>2.3.5</t>
  </si>
  <si>
    <t>2.3.6</t>
  </si>
  <si>
    <t>PECA DE MADEIRA 6 X 16CM NAO APARELHADA</t>
  </si>
  <si>
    <t>REMOÇÃO E RECOLOCACAO DE MADEIRAMENTO DO TELHADO - CAIBROS, CONSIDERANDO REAPROVEITAMENTO DE MATERIAL</t>
  </si>
  <si>
    <t>REMOÇÃO E RECOLOCACAO DE MADEIRAMENTO DO TELHADO - RIPAS, CONSIDERANDO REAPROVEITAMENTO DE MATERIAL</t>
  </si>
  <si>
    <t>REMOÇÃO E RECOLOCACAO DE MADEIRAMENTO DO TELHADO - VIGAS, CONSIDERANDO REAPROVEITAMENTO DE MATERIAL</t>
  </si>
  <si>
    <t>PECA DE MADEIRA 5,5 X 6,5CM NAO APARELHADA</t>
  </si>
  <si>
    <t xml:space="preserve">Remoção e Reforço na estrutura </t>
  </si>
  <si>
    <t xml:space="preserve">TELHA CERAMICA TIPO PAULISTA </t>
  </si>
  <si>
    <t>AJUDANTE DE PEDREIRO</t>
  </si>
  <si>
    <t>PEDREIRO</t>
  </si>
  <si>
    <t>3.5</t>
  </si>
  <si>
    <t>3.6</t>
  </si>
  <si>
    <t>3.7</t>
  </si>
  <si>
    <t>3.8</t>
  </si>
  <si>
    <t>3.9</t>
  </si>
  <si>
    <t>3.10</t>
  </si>
  <si>
    <t>TELHA CERAMICA TIPO ROMANA COMP = 41CM - 16UN/M2</t>
  </si>
  <si>
    <t>3.11</t>
  </si>
  <si>
    <t>3.12</t>
  </si>
  <si>
    <t>CONCRETO USINADO FCK=25MPA</t>
  </si>
  <si>
    <t>74137/004</t>
  </si>
  <si>
    <t>Alvenaria oitão</t>
  </si>
  <si>
    <t>VERNIZ SINTETICO BRILHANTE EM CONCRETO OU TIJOLO, DUAS DEMAOS</t>
  </si>
  <si>
    <t>6.1</t>
  </si>
  <si>
    <t>7.1</t>
  </si>
  <si>
    <t>7.2</t>
  </si>
  <si>
    <t>LONA PLASTICA PRETA, ESPESSURA 150 MICRAS</t>
  </si>
  <si>
    <t>DEMOLICAO DE ALVENARIA ESTRUTURAL DE BLOCOS VAZADOS</t>
  </si>
  <si>
    <t>73930/001</t>
  </si>
  <si>
    <t xml:space="preserve">CORDAO DE ARREMATE EM BEIRAIS COM TELHA CERAMICA </t>
  </si>
  <si>
    <t>PECA DE MADEIRA  NÃO APARELHADA 1,5 X 4CM</t>
  </si>
  <si>
    <t xml:space="preserve">Fechamento do abrigo da  caixa d'água </t>
  </si>
  <si>
    <t>CORDAO DE ARREMATE EM BEIRAIS OITÃO</t>
  </si>
  <si>
    <t>73978/001</t>
  </si>
  <si>
    <t>ACO CA-50 5/16" (7,94 MM)</t>
  </si>
  <si>
    <r>
      <rPr>
        <b/>
        <sz val="14"/>
        <color indexed="8"/>
        <rFont val="Calibri"/>
        <family val="2"/>
      </rPr>
      <t xml:space="preserve">PLANILHA ORÇAMENTARIA 
Substituição do telhado e reforço na alvenaria - UH Santa Eudoxia
</t>
    </r>
    <r>
      <rPr>
        <b/>
        <sz val="10"/>
        <color rgb="FFFF0000"/>
        <rFont val="Calibri"/>
        <family val="2"/>
      </rPr>
      <t xml:space="preserve">SUBSTITUIÇÃO DO TELHADO POR TELHAS CERAMICAS TIPO ROMANA UTILIZANDO E REFORÇANDO A  ESTRUTURA EXISTENTE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</si>
  <si>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RETIRADA DE FORRO PCV COM APROVEITAMENTO DO MATERIAL</t>
  </si>
  <si>
    <t>MONTADOR</t>
  </si>
  <si>
    <t>1.3</t>
  </si>
  <si>
    <t>1.4</t>
  </si>
  <si>
    <t>AJUDANTE</t>
  </si>
  <si>
    <t>1.5</t>
  </si>
  <si>
    <t>ALVENARIA DE BLOCOS DE CONCRETO VEDACAO TIPO CANALETA</t>
  </si>
  <si>
    <t>73998/002</t>
  </si>
  <si>
    <t>CONCRETO FCK = 25,0 MPA</t>
  </si>
  <si>
    <t>REFORÇO NA ALVENARIA</t>
  </si>
  <si>
    <t>INSTALAÇÃO DO FORRO PVC EM PLACAS LARG=10CM E EXCLUSIVE ESTRUTURA DE SUPORTE</t>
  </si>
  <si>
    <t xml:space="preserve">REMOÇÃO E INSTALAÇÃO DE REDE ELETRICA </t>
  </si>
  <si>
    <t>MONTAGEM COBERTURA</t>
  </si>
  <si>
    <t xml:space="preserve">BDI 10% </t>
  </si>
  <si>
    <t>8.1</t>
  </si>
  <si>
    <t>8.2</t>
  </si>
  <si>
    <t xml:space="preserve">Total + BDI 10% </t>
  </si>
  <si>
    <t>6.2</t>
  </si>
  <si>
    <t>6.3</t>
  </si>
  <si>
    <t>8.3</t>
  </si>
  <si>
    <t>8.4</t>
  </si>
  <si>
    <t>8.5</t>
  </si>
  <si>
    <t>8.6</t>
  </si>
  <si>
    <t>9.1</t>
  </si>
  <si>
    <t>9.2</t>
  </si>
  <si>
    <t>MONTAGEM DA ESTRUTURA DO TELHADO</t>
  </si>
  <si>
    <t xml:space="preserve">CORREÇÃO DE TRINCAS EM ALVENARIA  DE BLOCOS CERAMICOS </t>
  </si>
  <si>
    <t>73810/001</t>
  </si>
  <si>
    <t>São Carlos 22 de agosto de 2013</t>
  </si>
  <si>
    <t xml:space="preserve">Execução da Cobertura </t>
  </si>
  <si>
    <t xml:space="preserve">Execução de Calçamento e muro de divisa </t>
  </si>
  <si>
    <t>73998/001</t>
  </si>
  <si>
    <t>CALCADA EM CONCRETO E=5,0CM</t>
  </si>
  <si>
    <t>São Carlos 11 de Outubro de 2013</t>
  </si>
  <si>
    <t>VERNIZ SINTÉTICO BRILHANTE EM CONCRETO OU TIJOLO, DUAS DEMÃOS (Cerâmico)</t>
  </si>
  <si>
    <t>ALVENARIA DE BLOCOS DE CONCRETO VEDAÇÃO 9X19X39CM</t>
  </si>
  <si>
    <t>LONA PLÁSTICA PRETA, ESPESSURA 150 MICRAS</t>
  </si>
  <si>
    <t>DEMOLIÇÃO DE TELHAS ONDULADAS</t>
  </si>
  <si>
    <t>REMOÇÃO E RECOLOCAÇÃO DE MADEIRAMENTO DO TELHADO - RIPAS, CONSIDERANDO REAPROVEITAMENTO DE MATERIAL</t>
  </si>
  <si>
    <t>PECA DE MADEIRA 6 X 16CM NÃO APARELHADA</t>
  </si>
  <si>
    <t>PECA DE MADEIRA 5,5 X 6,5CM NÃO APARELHADA</t>
  </si>
  <si>
    <t>TELHA CERÂMICA TIPO ROMANA COMP = 41CM - 16UN/M2</t>
  </si>
  <si>
    <t xml:space="preserve">TELHA CERÂMICA TIPO PAULISTA </t>
  </si>
  <si>
    <t>CUMEEIRA P/ TELHA CERÂMICA</t>
  </si>
  <si>
    <t xml:space="preserve">CORDÃO DE ARREMATE EM BEIRAIS COM TELHA CERÂMICA </t>
  </si>
  <si>
    <t>RUFO EM CHAPA DE AÇO GALVANIZADO N.24, DESENVOLVIMENTO 33CM</t>
  </si>
  <si>
    <t>PREGO DE AÇO 18 X 24</t>
  </si>
  <si>
    <t>PREGO DE AÇO 17 X 21</t>
  </si>
  <si>
    <t>PREGO DE AÇO 15 X 15</t>
  </si>
  <si>
    <t>ALVENARIA EM TIJOLO CERÂMICO FURADO 14X19X29CM</t>
  </si>
  <si>
    <t>AÇO CA-50 5/16" (7,94 MM)</t>
  </si>
  <si>
    <t>CORDÃO DE ARREMATE EM BEIRAIS OITÃO</t>
  </si>
  <si>
    <t>DEMOLIÇÃO DE ALVENARIA ESTRUTURAL DE BLOCOS VAZADOS</t>
  </si>
  <si>
    <t xml:space="preserve">ALVENARIA EM TIJOLO CERÂMICO </t>
  </si>
  <si>
    <r>
      <rPr>
        <b/>
        <sz val="14"/>
        <color indexed="8"/>
        <rFont val="Calibri"/>
        <family val="2"/>
      </rPr>
      <t xml:space="preserve">PLANILHA ORÇAMENTARIA 
Planilha orçamentaria  referencia UH 16 Quadra 27 Cidade Aracy
</t>
    </r>
    <r>
      <rPr>
        <b/>
        <sz val="10"/>
        <color rgb="FFFF0000"/>
        <rFont val="Calibri"/>
        <family val="2"/>
      </rPr>
      <t xml:space="preserve">SUBSTITUIÇÃO DO TELHADO POR TELHAS CERÂMICAS TIPO ROMANA UTILIZANDO E REFORÇANDO A  ESTRUTURA EXISTENTE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</si>
  <si>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SERVIÇOS</t>
  </si>
  <si>
    <t>DIVISÃO DE PROJETOS - PROHAB</t>
  </si>
  <si>
    <t>OBRA:</t>
  </si>
  <si>
    <t>LOCAL:</t>
  </si>
  <si>
    <t>ITEM</t>
  </si>
  <si>
    <t>DISCRIMINAÇÃO</t>
  </si>
  <si>
    <t>PREÇOS R$</t>
  </si>
  <si>
    <t>1</t>
  </si>
  <si>
    <t>2</t>
  </si>
  <si>
    <t>3</t>
  </si>
  <si>
    <t xml:space="preserve"> TOTAL PARCIAL</t>
  </si>
  <si>
    <t>TOTAL ACUMULADO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</si>
  <si>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
</t>
    </r>
    <r>
      <rPr>
        <b/>
        <sz val="14"/>
        <color theme="4"/>
        <rFont val="Calibri"/>
        <family val="2"/>
      </rPr>
      <t>CRONOGRAMA FÍSICO FINANCEIRO</t>
    </r>
  </si>
  <si>
    <t>São Carlos, 30  Março de 2017</t>
  </si>
  <si>
    <t>BASE DO ORÇAMENTO:</t>
  </si>
  <si>
    <t>UNID. RESPONSÁVEL:</t>
  </si>
  <si>
    <t>VALOR PREVISTO:</t>
  </si>
  <si>
    <t>ESCOPO</t>
  </si>
  <si>
    <t>DATA:</t>
  </si>
  <si>
    <t>4</t>
  </si>
  <si>
    <t>SINAPI - JAN 2018; CPOS 169</t>
  </si>
  <si>
    <t>ETAPAS (SEMANAS)</t>
  </si>
  <si>
    <t>MATERIAIS</t>
  </si>
  <si>
    <t>MATERIAIS FAC</t>
  </si>
  <si>
    <t>COMPRA:</t>
  </si>
  <si>
    <t>TRANSPORTE</t>
  </si>
  <si>
    <t>MÉDIA DE MERCADO</t>
  </si>
  <si>
    <t>AREIA FINA</t>
  </si>
  <si>
    <t>SINAPI-4720</t>
  </si>
  <si>
    <t>SINAPI-366</t>
  </si>
  <si>
    <t>PEDRA BRITADA N. 0, OU PEDRISCO (4,8 A 9,5 MM)</t>
  </si>
  <si>
    <t>AREIA MÉDIA</t>
  </si>
  <si>
    <t>SINAPI-370</t>
  </si>
  <si>
    <t>SC</t>
  </si>
  <si>
    <t>CIMENTO CP V ARI (40kg)</t>
  </si>
  <si>
    <t>SINAPI-95302</t>
  </si>
  <si>
    <t>M3xKM</t>
  </si>
  <si>
    <t>TRANSPORTE COM CAMINHÃO BASCULANTE 6 M3 (PEDRISCO E AREIAS, 4KM IDA E VOLTA)</t>
  </si>
  <si>
    <t>TxKM</t>
  </si>
  <si>
    <t>TRANSPORTE COMERCIAL COM CAMINHAO CARROCERIA 9 T</t>
  </si>
  <si>
    <t>SINAPI-72838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</si>
</sst>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5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3"/>
      <name val="Arial Black"/>
      <family val="2"/>
    </font>
    <font>
      <b/>
      <i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8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8"/>
      <color indexed="63"/>
      <name val="Arial"/>
      <family val="2"/>
    </font>
    <font>
      <b/>
      <sz val="14"/>
      <color theme="4"/>
      <name val="Calibri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rgb="FF00B05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 tint="0.39991454817346722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B050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/>
    <xf numFmtId="0" fontId="32" fillId="0" borderId="0"/>
    <xf numFmtId="9" fontId="32" fillId="0" borderId="0" applyFill="0" applyBorder="0" applyAlignment="0" applyProtection="0"/>
    <xf numFmtId="0" fontId="46" fillId="0" borderId="0"/>
    <xf numFmtId="0" fontId="47" fillId="0" borderId="0"/>
  </cellStyleXfs>
  <cellXfs count="366">
    <xf numFmtId="0" fontId="0" fillId="0" borderId="0" xfId="0"/>
    <xf numFmtId="0" fontId="0" fillId="2" borderId="0" xfId="0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44" fontId="7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4" borderId="14" xfId="0" applyFill="1" applyBorder="1"/>
    <xf numFmtId="0" fontId="14" fillId="2" borderId="14" xfId="0" applyFont="1" applyFill="1" applyBorder="1" applyAlignment="1">
      <alignment horizontal="center" vertical="center"/>
    </xf>
    <xf numFmtId="44" fontId="15" fillId="2" borderId="14" xfId="1" applyFont="1" applyFill="1" applyBorder="1"/>
    <xf numFmtId="0" fontId="14" fillId="2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44" fontId="14" fillId="2" borderId="14" xfId="1" applyFont="1" applyFill="1" applyBorder="1" applyAlignment="1"/>
    <xf numFmtId="0" fontId="1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/>
    <xf numFmtId="44" fontId="14" fillId="2" borderId="14" xfId="1" applyFont="1" applyFill="1" applyBorder="1" applyAlignment="1">
      <alignment horizontal="center"/>
    </xf>
    <xf numFmtId="44" fontId="14" fillId="6" borderId="14" xfId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44" fontId="14" fillId="0" borderId="14" xfId="1" applyFont="1" applyBorder="1"/>
    <xf numFmtId="0" fontId="11" fillId="2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2" fillId="5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44" fontId="5" fillId="2" borderId="17" xfId="1" applyFont="1" applyFill="1" applyBorder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44" fontId="14" fillId="2" borderId="19" xfId="1" applyFont="1" applyFill="1" applyBorder="1" applyAlignment="1"/>
    <xf numFmtId="44" fontId="14" fillId="2" borderId="20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5" fillId="4" borderId="16" xfId="1" applyFont="1" applyFill="1" applyBorder="1" applyAlignment="1"/>
    <xf numFmtId="0" fontId="15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4" fillId="0" borderId="21" xfId="0" applyFont="1" applyBorder="1"/>
    <xf numFmtId="0" fontId="14" fillId="2" borderId="19" xfId="0" applyFont="1" applyFill="1" applyBorder="1"/>
    <xf numFmtId="44" fontId="14" fillId="0" borderId="21" xfId="1" applyFont="1" applyBorder="1" applyAlignment="1"/>
    <xf numFmtId="0" fontId="15" fillId="2" borderId="19" xfId="0" applyFont="1" applyFill="1" applyBorder="1" applyAlignment="1">
      <alignment horizontal="center" vertical="center"/>
    </xf>
    <xf numFmtId="44" fontId="15" fillId="2" borderId="20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44" fontId="14" fillId="2" borderId="23" xfId="1" applyFont="1" applyFill="1" applyBorder="1"/>
    <xf numFmtId="0" fontId="14" fillId="2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44" fontId="14" fillId="2" borderId="20" xfId="1" applyFont="1" applyFill="1" applyBorder="1"/>
    <xf numFmtId="0" fontId="0" fillId="4" borderId="24" xfId="0" applyFill="1" applyBorder="1"/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/>
    <xf numFmtId="44" fontId="5" fillId="4" borderId="25" xfId="1" applyFont="1" applyFill="1" applyBorder="1" applyAlignment="1"/>
    <xf numFmtId="0" fontId="0" fillId="4" borderId="25" xfId="0" applyFill="1" applyBorder="1" applyAlignment="1">
      <alignment horizontal="center" vertical="center"/>
    </xf>
    <xf numFmtId="44" fontId="5" fillId="2" borderId="26" xfId="1" applyFont="1" applyFill="1" applyBorder="1"/>
    <xf numFmtId="0" fontId="14" fillId="2" borderId="22" xfId="0" applyFont="1" applyFill="1" applyBorder="1" applyAlignment="1">
      <alignment horizontal="center" vertical="center"/>
    </xf>
    <xf numFmtId="44" fontId="14" fillId="2" borderId="23" xfId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44" fontId="14" fillId="2" borderId="19" xfId="1" applyFont="1" applyFill="1" applyBorder="1" applyAlignment="1">
      <alignment horizontal="center" vertical="center"/>
    </xf>
    <xf numFmtId="44" fontId="5" fillId="4" borderId="16" xfId="1" applyFont="1" applyFill="1" applyBorder="1"/>
    <xf numFmtId="0" fontId="0" fillId="4" borderId="16" xfId="0" applyFill="1" applyBorder="1" applyAlignment="1">
      <alignment horizontal="center" vertical="center"/>
    </xf>
    <xf numFmtId="0" fontId="14" fillId="2" borderId="22" xfId="0" applyFont="1" applyFill="1" applyBorder="1"/>
    <xf numFmtId="44" fontId="14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44" fontId="14" fillId="2" borderId="19" xfId="1" applyFont="1" applyFill="1" applyBorder="1" applyAlignment="1">
      <alignment horizontal="center"/>
    </xf>
    <xf numFmtId="44" fontId="14" fillId="2" borderId="20" xfId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44" fontId="11" fillId="2" borderId="17" xfId="1" applyFont="1" applyFill="1" applyBorder="1" applyAlignment="1">
      <alignment horizontal="center" vertical="center"/>
    </xf>
    <xf numFmtId="0" fontId="0" fillId="4" borderId="22" xfId="0" applyFill="1" applyBorder="1"/>
    <xf numFmtId="44" fontId="11" fillId="2" borderId="23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11" fillId="2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8" xfId="0" applyFont="1" applyFill="1" applyBorder="1"/>
    <xf numFmtId="0" fontId="14" fillId="7" borderId="28" xfId="0" applyFont="1" applyFill="1" applyBorder="1" applyAlignment="1">
      <alignment horizontal="center"/>
    </xf>
    <xf numFmtId="44" fontId="14" fillId="7" borderId="28" xfId="1" applyFont="1" applyFill="1" applyBorder="1" applyAlignment="1">
      <alignment horizontal="center"/>
    </xf>
    <xf numFmtId="44" fontId="14" fillId="7" borderId="29" xfId="1" applyFont="1" applyFill="1" applyBorder="1" applyAlignment="1">
      <alignment horizontal="center"/>
    </xf>
    <xf numFmtId="0" fontId="22" fillId="2" borderId="33" xfId="0" applyFont="1" applyFill="1" applyBorder="1"/>
    <xf numFmtId="0" fontId="0" fillId="2" borderId="33" xfId="0" applyFill="1" applyBorder="1" applyAlignment="1">
      <alignment horizontal="center" vertical="center"/>
    </xf>
    <xf numFmtId="44" fontId="0" fillId="2" borderId="33" xfId="1" applyFont="1" applyFill="1" applyBorder="1"/>
    <xf numFmtId="44" fontId="0" fillId="2" borderId="33" xfId="1" applyFont="1" applyFill="1" applyBorder="1" applyAlignment="1">
      <alignment horizontal="center" vertical="center"/>
    </xf>
    <xf numFmtId="0" fontId="0" fillId="2" borderId="3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3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2" borderId="40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2" fillId="2" borderId="45" xfId="0" applyFont="1" applyFill="1" applyBorder="1"/>
    <xf numFmtId="44" fontId="0" fillId="2" borderId="45" xfId="1" applyFont="1" applyFill="1" applyBorder="1"/>
    <xf numFmtId="164" fontId="0" fillId="2" borderId="45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2" borderId="45" xfId="0" applyNumberForma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2" fillId="2" borderId="45" xfId="0" applyFont="1" applyFill="1" applyBorder="1"/>
    <xf numFmtId="0" fontId="16" fillId="2" borderId="45" xfId="0" applyFont="1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 vertical="center"/>
    </xf>
    <xf numFmtId="44" fontId="12" fillId="2" borderId="46" xfId="1" applyFont="1" applyFill="1" applyBorder="1"/>
    <xf numFmtId="0" fontId="22" fillId="2" borderId="33" xfId="0" applyFont="1" applyFill="1" applyBorder="1" applyAlignment="1">
      <alignment wrapText="1"/>
    </xf>
    <xf numFmtId="44" fontId="0" fillId="2" borderId="43" xfId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16" fillId="2" borderId="48" xfId="0" applyFont="1" applyFill="1" applyBorder="1" applyAlignment="1">
      <alignment horizontal="center" vertical="center"/>
    </xf>
    <xf numFmtId="0" fontId="0" fillId="4" borderId="48" xfId="0" applyFill="1" applyBorder="1"/>
    <xf numFmtId="44" fontId="12" fillId="2" borderId="49" xfId="1" applyFont="1" applyFill="1" applyBorder="1"/>
    <xf numFmtId="0" fontId="0" fillId="2" borderId="50" xfId="0" applyFill="1" applyBorder="1" applyAlignment="1">
      <alignment horizontal="center" vertical="center"/>
    </xf>
    <xf numFmtId="44" fontId="0" fillId="2" borderId="51" xfId="1" applyFont="1" applyFill="1" applyBorder="1"/>
    <xf numFmtId="164" fontId="0" fillId="2" borderId="51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12" fillId="2" borderId="55" xfId="0" applyFont="1" applyFill="1" applyBorder="1"/>
    <xf numFmtId="0" fontId="16" fillId="2" borderId="55" xfId="0" applyFont="1" applyFill="1" applyBorder="1" applyAlignment="1">
      <alignment horizontal="center" vertical="center"/>
    </xf>
    <xf numFmtId="0" fontId="0" fillId="4" borderId="55" xfId="0" applyFill="1" applyBorder="1"/>
    <xf numFmtId="44" fontId="0" fillId="2" borderId="45" xfId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4" fontId="11" fillId="8" borderId="34" xfId="1" applyFont="1" applyFill="1" applyBorder="1" applyAlignment="1">
      <alignment horizontal="center" vertical="center"/>
    </xf>
    <xf numFmtId="0" fontId="0" fillId="2" borderId="34" xfId="0" applyFill="1" applyBorder="1"/>
    <xf numFmtId="44" fontId="0" fillId="2" borderId="43" xfId="0" applyNumberFormat="1" applyFill="1" applyBorder="1"/>
    <xf numFmtId="44" fontId="0" fillId="2" borderId="46" xfId="0" applyNumberFormat="1" applyFill="1" applyBorder="1"/>
    <xf numFmtId="44" fontId="11" fillId="8" borderId="5" xfId="1" applyFont="1" applyFill="1" applyBorder="1" applyAlignment="1">
      <alignment horizontal="center" vertical="center"/>
    </xf>
    <xf numFmtId="44" fontId="11" fillId="2" borderId="40" xfId="1" applyFont="1" applyFill="1" applyBorder="1"/>
    <xf numFmtId="44" fontId="6" fillId="2" borderId="56" xfId="1" applyFont="1" applyFill="1" applyBorder="1"/>
    <xf numFmtId="44" fontId="6" fillId="2" borderId="57" xfId="0" applyNumberFormat="1" applyFont="1" applyFill="1" applyBorder="1"/>
    <xf numFmtId="44" fontId="0" fillId="2" borderId="43" xfId="0" applyNumberFormat="1" applyFill="1" applyBorder="1" applyAlignment="1">
      <alignment horizontal="center" vertical="center"/>
    </xf>
    <xf numFmtId="44" fontId="0" fillId="2" borderId="52" xfId="0" applyNumberFormat="1" applyFill="1" applyBorder="1"/>
    <xf numFmtId="44" fontId="11" fillId="2" borderId="41" xfId="1" applyFont="1" applyFill="1" applyBorder="1"/>
    <xf numFmtId="44" fontId="11" fillId="2" borderId="48" xfId="1" applyFont="1" applyFill="1" applyBorder="1"/>
    <xf numFmtId="0" fontId="10" fillId="2" borderId="5" xfId="0" applyFont="1" applyFill="1" applyBorder="1" applyAlignment="1">
      <alignment horizontal="center" vertical="center"/>
    </xf>
    <xf numFmtId="44" fontId="11" fillId="2" borderId="49" xfId="1" applyFont="1" applyFill="1" applyBorder="1"/>
    <xf numFmtId="0" fontId="12" fillId="2" borderId="48" xfId="0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2" fillId="2" borderId="51" xfId="0" applyFont="1" applyFill="1" applyBorder="1"/>
    <xf numFmtId="0" fontId="0" fillId="2" borderId="40" xfId="0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9" fillId="2" borderId="0" xfId="0" applyFont="1" applyFill="1"/>
    <xf numFmtId="0" fontId="12" fillId="2" borderId="33" xfId="0" applyFont="1" applyFill="1" applyBorder="1"/>
    <xf numFmtId="44" fontId="0" fillId="2" borderId="51" xfId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44" fontId="12" fillId="2" borderId="60" xfId="1" applyFont="1" applyFill="1" applyBorder="1" applyAlignment="1">
      <alignment horizontal="center" vertical="center"/>
    </xf>
    <xf numFmtId="0" fontId="11" fillId="2" borderId="60" xfId="1" applyNumberFormat="1" applyFont="1" applyFill="1" applyBorder="1" applyAlignment="1">
      <alignment horizontal="center" vertical="center"/>
    </xf>
    <xf numFmtId="44" fontId="11" fillId="8" borderId="60" xfId="1" applyFont="1" applyFill="1" applyBorder="1" applyAlignment="1">
      <alignment horizontal="center" vertical="center"/>
    </xf>
    <xf numFmtId="44" fontId="0" fillId="2" borderId="43" xfId="1" applyFont="1" applyFill="1" applyBorder="1"/>
    <xf numFmtId="44" fontId="0" fillId="2" borderId="46" xfId="1" applyFont="1" applyFill="1" applyBorder="1"/>
    <xf numFmtId="44" fontId="6" fillId="2" borderId="57" xfId="1" applyFont="1" applyFill="1" applyBorder="1"/>
    <xf numFmtId="44" fontId="0" fillId="2" borderId="52" xfId="1" applyFont="1" applyFill="1" applyBorder="1"/>
    <xf numFmtId="0" fontId="22" fillId="2" borderId="51" xfId="0" applyFont="1" applyFill="1" applyBorder="1" applyAlignment="1">
      <alignment wrapText="1"/>
    </xf>
    <xf numFmtId="0" fontId="22" fillId="2" borderId="33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2" fontId="0" fillId="2" borderId="51" xfId="0" applyNumberForma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44" fontId="0" fillId="2" borderId="5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2" fillId="2" borderId="48" xfId="0" applyFont="1" applyFill="1" applyBorder="1" applyAlignment="1">
      <alignment horizontal="left" vertical="center"/>
    </xf>
    <xf numFmtId="44" fontId="0" fillId="2" borderId="48" xfId="1" applyFont="1" applyFill="1" applyBorder="1"/>
    <xf numFmtId="0" fontId="0" fillId="2" borderId="61" xfId="0" applyFill="1" applyBorder="1" applyAlignment="1">
      <alignment horizontal="center" vertical="center"/>
    </xf>
    <xf numFmtId="0" fontId="22" fillId="2" borderId="61" xfId="0" applyFont="1" applyFill="1" applyBorder="1" applyAlignment="1">
      <alignment horizontal="left" vertical="center"/>
    </xf>
    <xf numFmtId="44" fontId="0" fillId="2" borderId="61" xfId="1" applyFont="1" applyFill="1" applyBorder="1"/>
    <xf numFmtId="0" fontId="0" fillId="2" borderId="47" xfId="0" applyFill="1" applyBorder="1" applyAlignment="1">
      <alignment horizontal="center" vertical="center"/>
    </xf>
    <xf numFmtId="44" fontId="0" fillId="2" borderId="49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0" fontId="22" fillId="2" borderId="45" xfId="0" applyFont="1" applyFill="1" applyBorder="1" applyAlignment="1">
      <alignment wrapText="1"/>
    </xf>
    <xf numFmtId="44" fontId="11" fillId="2" borderId="57" xfId="1" applyFont="1" applyFill="1" applyBorder="1"/>
    <xf numFmtId="0" fontId="30" fillId="4" borderId="55" xfId="0" applyFont="1" applyFill="1" applyBorder="1"/>
    <xf numFmtId="0" fontId="30" fillId="4" borderId="55" xfId="0" applyFont="1" applyFill="1" applyBorder="1" applyAlignment="1">
      <alignment horizontal="center" vertical="center"/>
    </xf>
    <xf numFmtId="0" fontId="22" fillId="2" borderId="48" xfId="0" applyFont="1" applyFill="1" applyBorder="1"/>
    <xf numFmtId="44" fontId="0" fillId="2" borderId="48" xfId="1" applyFont="1" applyFill="1" applyBorder="1" applyAlignment="1">
      <alignment horizontal="center" vertical="center"/>
    </xf>
    <xf numFmtId="44" fontId="12" fillId="2" borderId="57" xfId="1" applyFont="1" applyFill="1" applyBorder="1"/>
    <xf numFmtId="4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0" fillId="2" borderId="35" xfId="1" applyFont="1" applyFill="1" applyBorder="1" applyAlignment="1">
      <alignment horizontal="center" vertical="center"/>
    </xf>
    <xf numFmtId="44" fontId="23" fillId="2" borderId="38" xfId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23" fillId="2" borderId="58" xfId="0" applyFont="1" applyFill="1" applyBorder="1" applyAlignment="1">
      <alignment horizontal="center"/>
    </xf>
    <xf numFmtId="44" fontId="12" fillId="2" borderId="35" xfId="1" applyFont="1" applyFill="1" applyBorder="1"/>
    <xf numFmtId="0" fontId="40" fillId="0" borderId="2" xfId="0" applyFont="1" applyFill="1" applyBorder="1"/>
    <xf numFmtId="0" fontId="40" fillId="0" borderId="0" xfId="0" applyFont="1" applyFill="1" applyBorder="1" applyAlignment="1">
      <alignment horizontal="left"/>
    </xf>
    <xf numFmtId="44" fontId="40" fillId="0" borderId="0" xfId="1" applyFont="1" applyFill="1" applyBorder="1" applyAlignment="1">
      <alignment horizontal="left"/>
    </xf>
    <xf numFmtId="0" fontId="0" fillId="0" borderId="0" xfId="0" applyFill="1" applyBorder="1"/>
    <xf numFmtId="0" fontId="33" fillId="0" borderId="0" xfId="0" applyFont="1" applyFill="1" applyBorder="1"/>
    <xf numFmtId="0" fontId="0" fillId="0" borderId="36" xfId="0" applyFill="1" applyBorder="1"/>
    <xf numFmtId="0" fontId="40" fillId="0" borderId="37" xfId="0" applyFont="1" applyFill="1" applyBorder="1"/>
    <xf numFmtId="0" fontId="40" fillId="0" borderId="38" xfId="0" applyFont="1" applyFill="1" applyBorder="1" applyAlignment="1">
      <alignment horizontal="left"/>
    </xf>
    <xf numFmtId="44" fontId="12" fillId="0" borderId="38" xfId="1" applyFont="1" applyFill="1" applyBorder="1"/>
    <xf numFmtId="0" fontId="0" fillId="0" borderId="38" xfId="0" applyFill="1" applyBorder="1"/>
    <xf numFmtId="0" fontId="0" fillId="0" borderId="58" xfId="0" applyFill="1" applyBorder="1"/>
    <xf numFmtId="49" fontId="40" fillId="0" borderId="64" xfId="0" applyNumberFormat="1" applyFont="1" applyBorder="1" applyAlignment="1">
      <alignment horizontal="center"/>
    </xf>
    <xf numFmtId="44" fontId="40" fillId="0" borderId="5" xfId="1" applyFont="1" applyFill="1" applyBorder="1" applyAlignment="1">
      <alignment horizontal="center"/>
    </xf>
    <xf numFmtId="9" fontId="42" fillId="0" borderId="65" xfId="2" applyFont="1" applyBorder="1" applyAlignment="1">
      <alignment horizontal="center"/>
    </xf>
    <xf numFmtId="0" fontId="41" fillId="0" borderId="67" xfId="0" applyFont="1" applyFill="1" applyBorder="1" applyAlignment="1">
      <alignment horizontal="center"/>
    </xf>
    <xf numFmtId="0" fontId="41" fillId="0" borderId="67" xfId="0" applyFont="1" applyBorder="1"/>
    <xf numFmtId="4" fontId="41" fillId="0" borderId="67" xfId="0" applyNumberFormat="1" applyFont="1" applyBorder="1" applyAlignment="1">
      <alignment horizontal="center"/>
    </xf>
    <xf numFmtId="4" fontId="41" fillId="0" borderId="67" xfId="0" applyNumberFormat="1" applyFont="1" applyBorder="1" applyAlignment="1">
      <alignment horizontal="right"/>
    </xf>
    <xf numFmtId="0" fontId="41" fillId="0" borderId="60" xfId="0" applyFont="1" applyFill="1" applyBorder="1" applyAlignment="1">
      <alignment horizontal="center"/>
    </xf>
    <xf numFmtId="0" fontId="40" fillId="0" borderId="12" xfId="0" applyFont="1" applyBorder="1" applyAlignment="1">
      <alignment horizontal="left"/>
    </xf>
    <xf numFmtId="44" fontId="40" fillId="0" borderId="60" xfId="1" applyFont="1" applyBorder="1" applyAlignment="1">
      <alignment horizontal="center"/>
    </xf>
    <xf numFmtId="0" fontId="41" fillId="0" borderId="65" xfId="0" applyFont="1" applyFill="1" applyBorder="1" applyAlignment="1">
      <alignment horizontal="center"/>
    </xf>
    <xf numFmtId="0" fontId="40" fillId="0" borderId="37" xfId="0" applyFont="1" applyBorder="1" applyAlignment="1">
      <alignment horizontal="left"/>
    </xf>
    <xf numFmtId="44" fontId="40" fillId="0" borderId="65" xfId="1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44" fontId="12" fillId="0" borderId="0" xfId="1" applyFont="1" applyBorder="1"/>
    <xf numFmtId="0" fontId="0" fillId="0" borderId="36" xfId="0" applyBorder="1"/>
    <xf numFmtId="4" fontId="0" fillId="0" borderId="0" xfId="0" applyNumberFormat="1" applyBorder="1"/>
    <xf numFmtId="9" fontId="0" fillId="0" borderId="0" xfId="0" applyNumberFormat="1"/>
    <xf numFmtId="0" fontId="12" fillId="2" borderId="69" xfId="0" applyFont="1" applyFill="1" applyBorder="1"/>
    <xf numFmtId="0" fontId="41" fillId="0" borderId="37" xfId="0" applyFont="1" applyBorder="1"/>
    <xf numFmtId="44" fontId="12" fillId="2" borderId="5" xfId="1" applyFont="1" applyFill="1" applyBorder="1" applyAlignment="1">
      <alignment horizontal="left" vertical="center"/>
    </xf>
    <xf numFmtId="10" fontId="44" fillId="0" borderId="65" xfId="2" applyNumberFormat="1" applyFont="1" applyFill="1" applyBorder="1" applyAlignment="1">
      <alignment horizontal="center"/>
    </xf>
    <xf numFmtId="44" fontId="12" fillId="2" borderId="64" xfId="1" applyFont="1" applyFill="1" applyBorder="1" applyAlignment="1">
      <alignment horizontal="left" vertical="center"/>
    </xf>
    <xf numFmtId="0" fontId="12" fillId="2" borderId="69" xfId="0" applyFont="1" applyFill="1" applyBorder="1" applyAlignment="1">
      <alignment horizontal="left" vertical="center"/>
    </xf>
    <xf numFmtId="0" fontId="41" fillId="0" borderId="37" xfId="0" applyFont="1" applyBorder="1" applyAlignment="1">
      <alignment horizontal="right"/>
    </xf>
    <xf numFmtId="10" fontId="45" fillId="0" borderId="65" xfId="2" applyNumberFormat="1" applyFont="1" applyFill="1" applyBorder="1" applyAlignment="1">
      <alignment horizontal="center"/>
    </xf>
    <xf numFmtId="44" fontId="40" fillId="0" borderId="2" xfId="1" applyFont="1" applyFill="1" applyBorder="1" applyAlignment="1">
      <alignment horizontal="center"/>
    </xf>
    <xf numFmtId="0" fontId="0" fillId="2" borderId="33" xfId="0" applyFont="1" applyFill="1" applyBorder="1" applyAlignment="1">
      <alignment horizontal="center" vertical="center"/>
    </xf>
    <xf numFmtId="44" fontId="0" fillId="0" borderId="33" xfId="1" applyFont="1" applyFill="1" applyBorder="1" applyAlignment="1">
      <alignment horizontal="center" vertical="center"/>
    </xf>
    <xf numFmtId="0" fontId="0" fillId="0" borderId="0" xfId="0" applyFill="1"/>
    <xf numFmtId="0" fontId="22" fillId="0" borderId="33" xfId="0" applyFont="1" applyFill="1" applyBorder="1" applyAlignment="1">
      <alignment wrapText="1"/>
    </xf>
    <xf numFmtId="0" fontId="0" fillId="2" borderId="0" xfId="0" applyFill="1" applyAlignment="1">
      <alignment horizontal="left" vertical="center" wrapText="1"/>
    </xf>
    <xf numFmtId="0" fontId="16" fillId="0" borderId="33" xfId="0" applyFont="1" applyFill="1" applyBorder="1" applyAlignment="1">
      <alignment horizontal="center" vertical="center"/>
    </xf>
    <xf numFmtId="44" fontId="11" fillId="8" borderId="33" xfId="1" applyFont="1" applyFill="1" applyBorder="1" applyAlignment="1">
      <alignment horizontal="center" vertical="center"/>
    </xf>
    <xf numFmtId="44" fontId="6" fillId="2" borderId="33" xfId="1" applyFont="1" applyFill="1" applyBorder="1"/>
    <xf numFmtId="0" fontId="34" fillId="2" borderId="33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38" fillId="2" borderId="3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44" fontId="12" fillId="2" borderId="33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center" vertical="center"/>
    </xf>
    <xf numFmtId="44" fontId="0" fillId="4" borderId="33" xfId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1" fillId="2" borderId="33" xfId="0" applyFont="1" applyFill="1" applyBorder="1"/>
    <xf numFmtId="0" fontId="12" fillId="9" borderId="33" xfId="0" applyFont="1" applyFill="1" applyBorder="1" applyAlignment="1">
      <alignment horizontal="center" vertical="center"/>
    </xf>
    <xf numFmtId="0" fontId="0" fillId="4" borderId="33" xfId="1" applyNumberFormat="1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vertical="center"/>
    </xf>
    <xf numFmtId="0" fontId="6" fillId="3" borderId="4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44" fontId="7" fillId="3" borderId="48" xfId="1" applyFont="1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44" fontId="0" fillId="2" borderId="7" xfId="1" applyFont="1" applyFill="1" applyBorder="1" applyAlignment="1">
      <alignment horizontal="center" vertical="center"/>
    </xf>
    <xf numFmtId="0" fontId="0" fillId="2" borderId="71" xfId="0" applyFill="1" applyBorder="1"/>
    <xf numFmtId="9" fontId="48" fillId="0" borderId="65" xfId="2" applyFont="1" applyBorder="1" applyAlignment="1">
      <alignment horizontal="center"/>
    </xf>
    <xf numFmtId="44" fontId="12" fillId="0" borderId="5" xfId="1" applyFont="1" applyFill="1" applyBorder="1" applyAlignment="1"/>
    <xf numFmtId="44" fontId="12" fillId="0" borderId="64" xfId="1" applyFont="1" applyFill="1" applyBorder="1" applyAlignment="1"/>
    <xf numFmtId="44" fontId="12" fillId="0" borderId="65" xfId="1" applyFont="1" applyFill="1" applyBorder="1" applyAlignment="1"/>
    <xf numFmtId="0" fontId="0" fillId="2" borderId="0" xfId="0" applyFill="1" applyAlignment="1">
      <alignment horizontal="right"/>
    </xf>
    <xf numFmtId="0" fontId="41" fillId="0" borderId="2" xfId="0" applyFont="1" applyFill="1" applyBorder="1" applyAlignment="1">
      <alignment horizontal="center"/>
    </xf>
    <xf numFmtId="0" fontId="40" fillId="0" borderId="0" xfId="0" applyFont="1" applyBorder="1" applyAlignment="1">
      <alignment horizontal="left"/>
    </xf>
    <xf numFmtId="10" fontId="45" fillId="0" borderId="0" xfId="2" applyNumberFormat="1" applyFont="1" applyFill="1" applyBorder="1" applyAlignment="1">
      <alignment horizontal="center"/>
    </xf>
    <xf numFmtId="44" fontId="12" fillId="0" borderId="0" xfId="1" applyFont="1" applyFill="1" applyBorder="1" applyAlignment="1"/>
    <xf numFmtId="44" fontId="40" fillId="0" borderId="0" xfId="1" applyFont="1" applyBorder="1" applyAlignment="1">
      <alignment horizontal="center"/>
    </xf>
    <xf numFmtId="44" fontId="40" fillId="0" borderId="36" xfId="1" applyFont="1" applyBorder="1" applyAlignment="1">
      <alignment horizontal="center"/>
    </xf>
    <xf numFmtId="0" fontId="0" fillId="2" borderId="42" xfId="0" applyFont="1" applyFill="1" applyBorder="1" applyAlignment="1">
      <alignment horizontal="center" vertical="center" wrapText="1"/>
    </xf>
    <xf numFmtId="8" fontId="0" fillId="2" borderId="33" xfId="1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0" fontId="0" fillId="2" borderId="74" xfId="0" applyFont="1" applyFill="1" applyBorder="1" applyAlignment="1">
      <alignment horizontal="center" vertical="center" wrapText="1"/>
    </xf>
    <xf numFmtId="0" fontId="0" fillId="2" borderId="74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vertical="top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35" fillId="2" borderId="33" xfId="0" applyFont="1" applyFill="1" applyBorder="1" applyAlignment="1">
      <alignment horizontal="left" vertical="center"/>
    </xf>
    <xf numFmtId="0" fontId="36" fillId="2" borderId="33" xfId="0" applyFont="1" applyFill="1" applyBorder="1" applyAlignment="1">
      <alignment horizontal="left" vertical="center"/>
    </xf>
    <xf numFmtId="14" fontId="37" fillId="2" borderId="33" xfId="0" applyNumberFormat="1" applyFont="1" applyFill="1" applyBorder="1" applyAlignment="1">
      <alignment horizontal="left" vertical="center"/>
    </xf>
    <xf numFmtId="0" fontId="24" fillId="2" borderId="7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6" fillId="3" borderId="48" xfId="1" applyNumberFormat="1" applyFont="1" applyFill="1" applyBorder="1" applyAlignment="1">
      <alignment horizontal="center" vertical="center"/>
    </xf>
    <xf numFmtId="0" fontId="49" fillId="2" borderId="33" xfId="0" applyFont="1" applyFill="1" applyBorder="1" applyAlignment="1">
      <alignment horizontal="left" vertical="center"/>
    </xf>
    <xf numFmtId="2" fontId="37" fillId="2" borderId="33" xfId="0" applyNumberFormat="1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35" fillId="2" borderId="33" xfId="0" applyFont="1" applyFill="1" applyBorder="1" applyAlignment="1">
      <alignment horizontal="left" vertical="center" wrapText="1"/>
    </xf>
    <xf numFmtId="165" fontId="39" fillId="0" borderId="33" xfId="0" applyNumberFormat="1" applyFont="1" applyBorder="1" applyAlignment="1">
      <alignment horizontal="left" vertical="center" wrapText="1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6" fillId="3" borderId="35" xfId="1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0" fillId="8" borderId="5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top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23" fillId="2" borderId="68" xfId="0" applyFont="1" applyFill="1" applyBorder="1" applyAlignment="1">
      <alignment horizontal="center"/>
    </xf>
    <xf numFmtId="0" fontId="23" fillId="2" borderId="66" xfId="0" applyFont="1" applyFill="1" applyBorder="1" applyAlignment="1">
      <alignment horizontal="center"/>
    </xf>
    <xf numFmtId="0" fontId="12" fillId="8" borderId="59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41" fillId="0" borderId="5" xfId="0" applyFont="1" applyFill="1" applyBorder="1" applyAlignment="1">
      <alignment horizontal="center" vertical="center"/>
    </xf>
    <xf numFmtId="0" fontId="41" fillId="0" borderId="65" xfId="0" applyFont="1" applyFill="1" applyBorder="1" applyAlignment="1">
      <alignment horizontal="center" vertical="center"/>
    </xf>
    <xf numFmtId="44" fontId="40" fillId="0" borderId="35" xfId="1" applyFont="1" applyBorder="1" applyAlignment="1">
      <alignment horizontal="center" vertical="center"/>
    </xf>
    <xf numFmtId="44" fontId="40" fillId="0" borderId="0" xfId="1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4"/>
    <cellStyle name="Normal 3" xfId="3"/>
    <cellStyle name="Normal 4" xfId="6"/>
    <cellStyle name="Normal 5" xfId="7"/>
    <cellStyle name="Porcentagem" xfId="2" builtinId="5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CRONOGRAMA!$C$20</c:f>
              <c:strCache>
                <c:ptCount val="1"/>
                <c:pt idx="0">
                  <c:v> TOTAL PARCIAL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CRONOGRAMA!$F$8:$I$8</c:f>
              <c:strCach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strCache>
            </c:strRef>
          </c:cat>
          <c:val>
            <c:numRef>
              <c:f>CRONOGRAMA!$F$20:$I$20</c:f>
              <c:numCache>
                <c:formatCode>_("R$"* #,##0.00_);_("R$"* \(#,##0.00\);_("R$"*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433408"/>
        <c:axId val="83152832"/>
      </c:barChart>
      <c:lineChart>
        <c:grouping val="standard"/>
        <c:varyColors val="0"/>
        <c:ser>
          <c:idx val="1"/>
          <c:order val="1"/>
          <c:tx>
            <c:v>CURVA S FINANC.</c:v>
          </c:tx>
          <c:marker>
            <c:symbol val="none"/>
          </c:marker>
          <c:dLbls>
            <c:dLbl>
              <c:idx val="13"/>
              <c:layout>
                <c:manualLayout>
                  <c:x val="-2.1789883980590954E-3"/>
                  <c:y val="-3.410853025470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CRONOGRAMA!$F$21:$I$21</c:f>
              <c:numCache>
                <c:formatCode>_("R$"* #,##0.00_);_("R$"* \(#,##0.00\);_("R$"*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32384"/>
        <c:axId val="83152256"/>
      </c:lineChart>
      <c:catAx>
        <c:axId val="148432384"/>
        <c:scaling>
          <c:orientation val="minMax"/>
        </c:scaling>
        <c:delete val="0"/>
        <c:axPos val="b"/>
        <c:majorTickMark val="out"/>
        <c:minorTickMark val="none"/>
        <c:tickLblPos val="nextTo"/>
        <c:crossAx val="83152256"/>
        <c:crosses val="autoZero"/>
        <c:auto val="1"/>
        <c:lblAlgn val="ctr"/>
        <c:lblOffset val="100"/>
        <c:noMultiLvlLbl val="0"/>
      </c:catAx>
      <c:valAx>
        <c:axId val="8315225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48432384"/>
        <c:crosses val="autoZero"/>
        <c:crossBetween val="between"/>
      </c:valAx>
      <c:valAx>
        <c:axId val="83152832"/>
        <c:scaling>
          <c:orientation val="minMax"/>
        </c:scaling>
        <c:delete val="0"/>
        <c:axPos val="r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48433408"/>
        <c:crosses val="max"/>
        <c:crossBetween val="between"/>
      </c:valAx>
      <c:catAx>
        <c:axId val="148433408"/>
        <c:scaling>
          <c:orientation val="minMax"/>
        </c:scaling>
        <c:delete val="1"/>
        <c:axPos val="b"/>
        <c:majorTickMark val="out"/>
        <c:minorTickMark val="none"/>
        <c:tickLblPos val="nextTo"/>
        <c:crossAx val="8315283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19050</xdr:rowOff>
    </xdr:from>
    <xdr:to>
      <xdr:col>3</xdr:col>
      <xdr:colOff>238125</xdr:colOff>
      <xdr:row>2</xdr:row>
      <xdr:rowOff>571500</xdr:rowOff>
    </xdr:to>
    <xdr:pic>
      <xdr:nvPicPr>
        <xdr:cNvPr id="1029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86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103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04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1031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47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171450</xdr:rowOff>
    </xdr:from>
    <xdr:to>
      <xdr:col>1</xdr:col>
      <xdr:colOff>638175</xdr:colOff>
      <xdr:row>6</xdr:row>
      <xdr:rowOff>0</xdr:rowOff>
    </xdr:to>
    <xdr:pic>
      <xdr:nvPicPr>
        <xdr:cNvPr id="1032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635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74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581025</xdr:colOff>
      <xdr:row>8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241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619125</xdr:colOff>
      <xdr:row>5</xdr:row>
      <xdr:rowOff>742950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428625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5</xdr:row>
      <xdr:rowOff>704850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409575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381000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609600</xdr:colOff>
      <xdr:row>5</xdr:row>
      <xdr:rowOff>714375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42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323850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581025</xdr:colOff>
      <xdr:row>22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581024</xdr:rowOff>
    </xdr:from>
    <xdr:to>
      <xdr:col>1</xdr:col>
      <xdr:colOff>609600</xdr:colOff>
      <xdr:row>5</xdr:row>
      <xdr:rowOff>781049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5449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390525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533400</xdr:rowOff>
    </xdr:from>
    <xdr:to>
      <xdr:col>1</xdr:col>
      <xdr:colOff>609600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78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371475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85725</xdr:rowOff>
    </xdr:from>
    <xdr:to>
      <xdr:col>2</xdr:col>
      <xdr:colOff>1228725</xdr:colOff>
      <xdr:row>3</xdr:row>
      <xdr:rowOff>703161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0"/>
          <a:ext cx="1114425" cy="80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</xdr:row>
      <xdr:rowOff>0</xdr:rowOff>
    </xdr:from>
    <xdr:to>
      <xdr:col>6</xdr:col>
      <xdr:colOff>14654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5451231" y="2542442"/>
          <a:ext cx="1025769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6</xdr:col>
      <xdr:colOff>11</xdr:colOff>
      <xdr:row>11</xdr:row>
      <xdr:rowOff>19050</xdr:rowOff>
    </xdr:from>
    <xdr:to>
      <xdr:col>8</xdr:col>
      <xdr:colOff>1020652</xdr:colOff>
      <xdr:row>11</xdr:row>
      <xdr:rowOff>19050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6462357" y="2949819"/>
          <a:ext cx="2852372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5</xdr:col>
      <xdr:colOff>1011114</xdr:colOff>
      <xdr:row>12</xdr:row>
      <xdr:rowOff>190499</xdr:rowOff>
    </xdr:from>
    <xdr:to>
      <xdr:col>8</xdr:col>
      <xdr:colOff>7327</xdr:colOff>
      <xdr:row>12</xdr:row>
      <xdr:rowOff>190499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6462345" y="3319095"/>
          <a:ext cx="1839059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6</xdr:col>
      <xdr:colOff>7327</xdr:colOff>
      <xdr:row>15</xdr:row>
      <xdr:rowOff>0</xdr:rowOff>
    </xdr:from>
    <xdr:to>
      <xdr:col>8</xdr:col>
      <xdr:colOff>227135</xdr:colOff>
      <xdr:row>15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6469673" y="3707423"/>
          <a:ext cx="2051539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7</xdr:col>
      <xdr:colOff>910765</xdr:colOff>
      <xdr:row>16</xdr:row>
      <xdr:rowOff>180973</xdr:rowOff>
    </xdr:from>
    <xdr:to>
      <xdr:col>8</xdr:col>
      <xdr:colOff>1006016</xdr:colOff>
      <xdr:row>16</xdr:row>
      <xdr:rowOff>180973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>
          <a:off x="8288977" y="4086223"/>
          <a:ext cx="1011116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2</xdr:col>
      <xdr:colOff>544287</xdr:colOff>
      <xdr:row>24</xdr:row>
      <xdr:rowOff>138547</xdr:rowOff>
    </xdr:from>
    <xdr:to>
      <xdr:col>8</xdr:col>
      <xdr:colOff>748394</xdr:colOff>
      <xdr:row>56</xdr:row>
      <xdr:rowOff>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2:H46"/>
  <sheetViews>
    <sheetView workbookViewId="0">
      <selection activeCell="D19" sqref="D19"/>
    </sheetView>
  </sheetViews>
  <sheetFormatPr defaultRowHeight="15" x14ac:dyDescent="0.25"/>
  <cols>
    <col min="1" max="1" width="1.42578125" style="4" customWidth="1"/>
    <col min="2" max="2" width="9.7109375" style="4" bestFit="1" customWidth="1"/>
    <col min="3" max="3" width="4.85546875" style="4" customWidth="1"/>
    <col min="4" max="4" width="67.855468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4.7109375" style="4" bestFit="1" customWidth="1"/>
    <col min="9" max="16384" width="9.140625" style="4"/>
  </cols>
  <sheetData>
    <row r="2" spans="2:8" ht="17.25" customHeight="1" thickBot="1" x14ac:dyDescent="0.3"/>
    <row r="3" spans="2:8" ht="48.75" customHeight="1" thickBot="1" x14ac:dyDescent="0.3">
      <c r="B3" s="308" t="s">
        <v>0</v>
      </c>
      <c r="C3" s="309"/>
      <c r="D3" s="309"/>
      <c r="E3" s="309"/>
      <c r="F3" s="309"/>
      <c r="G3" s="309"/>
      <c r="H3" s="310"/>
    </row>
    <row r="4" spans="2:8" ht="3" customHeight="1" x14ac:dyDescent="0.25">
      <c r="B4" s="6"/>
      <c r="C4" s="7"/>
      <c r="D4" s="2"/>
      <c r="E4" s="3"/>
      <c r="F4" s="5"/>
      <c r="G4" s="8"/>
      <c r="H4" s="9"/>
    </row>
    <row r="5" spans="2:8" ht="3" customHeight="1" thickBot="1" x14ac:dyDescent="0.3">
      <c r="B5" s="16"/>
      <c r="C5" s="17"/>
      <c r="D5" s="18"/>
      <c r="E5" s="19"/>
      <c r="F5" s="20"/>
      <c r="G5" s="311"/>
      <c r="H5" s="312"/>
    </row>
    <row r="6" spans="2:8" ht="28.5" customHeight="1" thickBot="1" x14ac:dyDescent="0.3">
      <c r="B6" s="313" t="s">
        <v>1</v>
      </c>
      <c r="C6" s="315" t="s">
        <v>87</v>
      </c>
      <c r="D6" s="316"/>
      <c r="E6" s="316"/>
      <c r="F6" s="316"/>
      <c r="G6" s="316"/>
      <c r="H6" s="317"/>
    </row>
    <row r="7" spans="2:8" ht="16.5" thickBot="1" x14ac:dyDescent="0.3">
      <c r="B7" s="314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5" t="s">
        <v>7</v>
      </c>
    </row>
    <row r="8" spans="2:8" x14ac:dyDescent="0.25">
      <c r="B8" s="38"/>
      <c r="C8" s="39">
        <v>1</v>
      </c>
      <c r="D8" s="40" t="s">
        <v>9</v>
      </c>
      <c r="E8" s="41" t="s">
        <v>88</v>
      </c>
      <c r="F8" s="42"/>
      <c r="G8" s="42"/>
      <c r="H8" s="43">
        <f>SUM(H9:H9)</f>
        <v>12869.73</v>
      </c>
    </row>
    <row r="9" spans="2:8" ht="15.75" thickBot="1" x14ac:dyDescent="0.3">
      <c r="B9" s="44" t="s">
        <v>17</v>
      </c>
      <c r="C9" s="45" t="s">
        <v>19</v>
      </c>
      <c r="D9" s="46" t="s">
        <v>16</v>
      </c>
      <c r="E9" s="45" t="s">
        <v>18</v>
      </c>
      <c r="F9" s="47">
        <v>27.18</v>
      </c>
      <c r="G9" s="45">
        <v>473.5</v>
      </c>
      <c r="H9" s="48">
        <f>G9*F9</f>
        <v>12869.73</v>
      </c>
    </row>
    <row r="10" spans="2:8" x14ac:dyDescent="0.25">
      <c r="B10" s="38"/>
      <c r="C10" s="49">
        <v>2</v>
      </c>
      <c r="D10" s="40" t="s">
        <v>10</v>
      </c>
      <c r="E10" s="41" t="s">
        <v>88</v>
      </c>
      <c r="F10" s="50"/>
      <c r="G10" s="42"/>
      <c r="H10" s="43">
        <f>SUM(H11:H11)</f>
        <v>4258.5</v>
      </c>
    </row>
    <row r="11" spans="2:8" ht="15.75" thickBot="1" x14ac:dyDescent="0.3">
      <c r="B11" s="51" t="s">
        <v>25</v>
      </c>
      <c r="C11" s="52" t="s">
        <v>21</v>
      </c>
      <c r="D11" s="53" t="s">
        <v>20</v>
      </c>
      <c r="E11" s="54" t="s">
        <v>27</v>
      </c>
      <c r="F11" s="55">
        <v>709.75</v>
      </c>
      <c r="G11" s="56">
        <v>6</v>
      </c>
      <c r="H11" s="57">
        <f>G11*F11</f>
        <v>4258.5</v>
      </c>
    </row>
    <row r="12" spans="2:8" x14ac:dyDescent="0.25">
      <c r="B12" s="38"/>
      <c r="C12" s="39">
        <v>3</v>
      </c>
      <c r="D12" s="40" t="s">
        <v>11</v>
      </c>
      <c r="E12" s="41" t="s">
        <v>88</v>
      </c>
      <c r="F12" s="50"/>
      <c r="G12" s="42"/>
      <c r="H12" s="43">
        <f>SUM(H13:H16)</f>
        <v>365.19</v>
      </c>
    </row>
    <row r="13" spans="2:8" x14ac:dyDescent="0.25">
      <c r="B13" s="58" t="s">
        <v>24</v>
      </c>
      <c r="C13" s="25" t="s">
        <v>23</v>
      </c>
      <c r="D13" s="24" t="s">
        <v>22</v>
      </c>
      <c r="E13" s="24" t="s">
        <v>27</v>
      </c>
      <c r="F13" s="27">
        <v>300</v>
      </c>
      <c r="G13" s="22">
        <v>3</v>
      </c>
      <c r="H13" s="59">
        <f>G13+F13</f>
        <v>303</v>
      </c>
    </row>
    <row r="14" spans="2:8" x14ac:dyDescent="0.25">
      <c r="B14" s="58" t="s">
        <v>24</v>
      </c>
      <c r="C14" s="25" t="s">
        <v>29</v>
      </c>
      <c r="D14" s="24" t="s">
        <v>26</v>
      </c>
      <c r="E14" s="22" t="s">
        <v>28</v>
      </c>
      <c r="F14" s="27">
        <v>20</v>
      </c>
      <c r="G14" s="22">
        <v>5</v>
      </c>
      <c r="H14" s="59">
        <f>G14+F14</f>
        <v>25</v>
      </c>
    </row>
    <row r="15" spans="2:8" x14ac:dyDescent="0.25">
      <c r="B15" s="58">
        <v>6127</v>
      </c>
      <c r="C15" s="25" t="s">
        <v>33</v>
      </c>
      <c r="D15" s="28" t="s">
        <v>31</v>
      </c>
      <c r="E15" s="22" t="s">
        <v>30</v>
      </c>
      <c r="F15" s="27">
        <v>10.08</v>
      </c>
      <c r="G15" s="22">
        <v>8</v>
      </c>
      <c r="H15" s="59">
        <f>G15+F15</f>
        <v>18.079999999999998</v>
      </c>
    </row>
    <row r="16" spans="2:8" ht="15.75" thickBot="1" x14ac:dyDescent="0.3">
      <c r="B16" s="60">
        <v>4750</v>
      </c>
      <c r="C16" s="61" t="s">
        <v>34</v>
      </c>
      <c r="D16" s="54" t="s">
        <v>32</v>
      </c>
      <c r="E16" s="45" t="s">
        <v>30</v>
      </c>
      <c r="F16" s="47">
        <v>11.11</v>
      </c>
      <c r="G16" s="45">
        <v>8</v>
      </c>
      <c r="H16" s="62">
        <f>G16+F16</f>
        <v>19.11</v>
      </c>
    </row>
    <row r="17" spans="2:8" x14ac:dyDescent="0.25">
      <c r="B17" s="63"/>
      <c r="C17" s="64">
        <v>4</v>
      </c>
      <c r="D17" s="65" t="s">
        <v>8</v>
      </c>
      <c r="E17" s="41" t="s">
        <v>88</v>
      </c>
      <c r="F17" s="66"/>
      <c r="G17" s="67"/>
      <c r="H17" s="68">
        <f>SUM(H18:H36)</f>
        <v>7852.65</v>
      </c>
    </row>
    <row r="18" spans="2:8" ht="25.5" x14ac:dyDescent="0.25">
      <c r="B18" s="69" t="s">
        <v>37</v>
      </c>
      <c r="C18" s="29" t="s">
        <v>36</v>
      </c>
      <c r="D18" s="30" t="s">
        <v>38</v>
      </c>
      <c r="E18" s="22" t="s">
        <v>27</v>
      </c>
      <c r="F18" s="33">
        <v>931.13</v>
      </c>
      <c r="G18" s="34">
        <v>1</v>
      </c>
      <c r="H18" s="70">
        <f>G18*F18</f>
        <v>931.13</v>
      </c>
    </row>
    <row r="19" spans="2:8" x14ac:dyDescent="0.25">
      <c r="B19" s="69" t="s">
        <v>25</v>
      </c>
      <c r="C19" s="29" t="s">
        <v>63</v>
      </c>
      <c r="D19" s="30" t="s">
        <v>39</v>
      </c>
      <c r="E19" s="22" t="s">
        <v>27</v>
      </c>
      <c r="F19" s="35">
        <v>290.7</v>
      </c>
      <c r="G19" s="34">
        <v>1</v>
      </c>
      <c r="H19" s="70">
        <f>G19*F19</f>
        <v>290.7</v>
      </c>
    </row>
    <row r="20" spans="2:8" x14ac:dyDescent="0.25">
      <c r="B20" s="69" t="s">
        <v>40</v>
      </c>
      <c r="C20" s="29" t="s">
        <v>64</v>
      </c>
      <c r="D20" s="30" t="s">
        <v>41</v>
      </c>
      <c r="E20" s="22" t="s">
        <v>27</v>
      </c>
      <c r="F20" s="33">
        <v>25.71</v>
      </c>
      <c r="G20" s="34">
        <v>2</v>
      </c>
      <c r="H20" s="70">
        <f t="shared" ref="H20:H36" si="0">G20*F20</f>
        <v>51.42</v>
      </c>
    </row>
    <row r="21" spans="2:8" x14ac:dyDescent="0.25">
      <c r="B21" s="69">
        <v>72281</v>
      </c>
      <c r="C21" s="29" t="s">
        <v>65</v>
      </c>
      <c r="D21" s="30" t="s">
        <v>42</v>
      </c>
      <c r="E21" s="22" t="s">
        <v>27</v>
      </c>
      <c r="F21" s="33">
        <v>72.599999999999994</v>
      </c>
      <c r="G21" s="34">
        <v>2</v>
      </c>
      <c r="H21" s="70">
        <f t="shared" si="0"/>
        <v>145.19999999999999</v>
      </c>
    </row>
    <row r="22" spans="2:8" x14ac:dyDescent="0.25">
      <c r="B22" s="69" t="s">
        <v>43</v>
      </c>
      <c r="C22" s="29" t="s">
        <v>66</v>
      </c>
      <c r="D22" s="30" t="s">
        <v>44</v>
      </c>
      <c r="E22" s="22" t="s">
        <v>45</v>
      </c>
      <c r="F22" s="33">
        <v>6.54</v>
      </c>
      <c r="G22" s="34">
        <v>100</v>
      </c>
      <c r="H22" s="70">
        <f t="shared" si="0"/>
        <v>654</v>
      </c>
    </row>
    <row r="23" spans="2:8" x14ac:dyDescent="0.25">
      <c r="B23" s="69" t="s">
        <v>43</v>
      </c>
      <c r="C23" s="29" t="s">
        <v>67</v>
      </c>
      <c r="D23" s="30" t="s">
        <v>46</v>
      </c>
      <c r="E23" s="22" t="s">
        <v>45</v>
      </c>
      <c r="F23" s="33">
        <v>6.54</v>
      </c>
      <c r="G23" s="34">
        <v>100</v>
      </c>
      <c r="H23" s="70">
        <f t="shared" si="0"/>
        <v>654</v>
      </c>
    </row>
    <row r="24" spans="2:8" x14ac:dyDescent="0.25">
      <c r="B24" s="69">
        <v>9815</v>
      </c>
      <c r="C24" s="29" t="s">
        <v>68</v>
      </c>
      <c r="D24" s="30" t="s">
        <v>47</v>
      </c>
      <c r="E24" s="22" t="s">
        <v>45</v>
      </c>
      <c r="F24" s="33">
        <v>3.68</v>
      </c>
      <c r="G24" s="34">
        <v>80</v>
      </c>
      <c r="H24" s="70">
        <f t="shared" si="0"/>
        <v>294.40000000000003</v>
      </c>
    </row>
    <row r="25" spans="2:8" x14ac:dyDescent="0.25">
      <c r="B25" s="69" t="s">
        <v>48</v>
      </c>
      <c r="C25" s="29" t="s">
        <v>69</v>
      </c>
      <c r="D25" s="30" t="s">
        <v>49</v>
      </c>
      <c r="E25" s="22" t="s">
        <v>27</v>
      </c>
      <c r="F25" s="33">
        <v>92</v>
      </c>
      <c r="G25" s="34">
        <v>1</v>
      </c>
      <c r="H25" s="70">
        <f t="shared" si="0"/>
        <v>92</v>
      </c>
    </row>
    <row r="26" spans="2:8" x14ac:dyDescent="0.25">
      <c r="B26" s="69" t="s">
        <v>48</v>
      </c>
      <c r="C26" s="29" t="s">
        <v>70</v>
      </c>
      <c r="D26" s="31" t="s">
        <v>50</v>
      </c>
      <c r="E26" s="22" t="s">
        <v>27</v>
      </c>
      <c r="F26" s="23">
        <v>65</v>
      </c>
      <c r="G26" s="34">
        <v>1</v>
      </c>
      <c r="H26" s="70">
        <f t="shared" si="0"/>
        <v>65</v>
      </c>
    </row>
    <row r="27" spans="2:8" x14ac:dyDescent="0.25">
      <c r="B27" s="69" t="s">
        <v>51</v>
      </c>
      <c r="C27" s="29" t="s">
        <v>71</v>
      </c>
      <c r="D27" s="30" t="s">
        <v>52</v>
      </c>
      <c r="E27" s="22" t="s">
        <v>27</v>
      </c>
      <c r="F27" s="33">
        <v>790.42</v>
      </c>
      <c r="G27" s="34">
        <v>1</v>
      </c>
      <c r="H27" s="70">
        <f t="shared" si="0"/>
        <v>790.42</v>
      </c>
    </row>
    <row r="28" spans="2:8" x14ac:dyDescent="0.25">
      <c r="B28" s="69">
        <v>3379</v>
      </c>
      <c r="C28" s="29" t="s">
        <v>72</v>
      </c>
      <c r="D28" s="30" t="s">
        <v>53</v>
      </c>
      <c r="E28" s="22" t="s">
        <v>27</v>
      </c>
      <c r="F28" s="33">
        <v>23.03</v>
      </c>
      <c r="G28" s="34">
        <v>1</v>
      </c>
      <c r="H28" s="70">
        <f t="shared" si="0"/>
        <v>23.03</v>
      </c>
    </row>
    <row r="29" spans="2:8" ht="25.5" x14ac:dyDescent="0.25">
      <c r="B29" s="69" t="s">
        <v>54</v>
      </c>
      <c r="C29" s="29" t="s">
        <v>73</v>
      </c>
      <c r="D29" s="30" t="s">
        <v>55</v>
      </c>
      <c r="E29" s="22" t="s">
        <v>27</v>
      </c>
      <c r="F29" s="33">
        <v>135.88</v>
      </c>
      <c r="G29" s="34">
        <v>1</v>
      </c>
      <c r="H29" s="70">
        <f t="shared" si="0"/>
        <v>135.88</v>
      </c>
    </row>
    <row r="30" spans="2:8" x14ac:dyDescent="0.25">
      <c r="B30" s="69">
        <v>1574</v>
      </c>
      <c r="C30" s="29" t="s">
        <v>74</v>
      </c>
      <c r="D30" s="30" t="s">
        <v>56</v>
      </c>
      <c r="E30" s="22" t="s">
        <v>27</v>
      </c>
      <c r="F30" s="33">
        <v>0.8</v>
      </c>
      <c r="G30" s="34">
        <v>4</v>
      </c>
      <c r="H30" s="70">
        <f t="shared" si="0"/>
        <v>3.2</v>
      </c>
    </row>
    <row r="31" spans="2:8" x14ac:dyDescent="0.25">
      <c r="B31" s="69" t="s">
        <v>48</v>
      </c>
      <c r="C31" s="29" t="s">
        <v>75</v>
      </c>
      <c r="D31" s="31" t="s">
        <v>57</v>
      </c>
      <c r="E31" s="22" t="s">
        <v>45</v>
      </c>
      <c r="F31" s="33">
        <v>8.4</v>
      </c>
      <c r="G31" s="34">
        <v>6</v>
      </c>
      <c r="H31" s="70">
        <f t="shared" si="0"/>
        <v>50.400000000000006</v>
      </c>
    </row>
    <row r="32" spans="2:8" x14ac:dyDescent="0.25">
      <c r="B32" s="69">
        <v>11856</v>
      </c>
      <c r="C32" s="29" t="s">
        <v>76</v>
      </c>
      <c r="D32" s="30" t="s">
        <v>58</v>
      </c>
      <c r="E32" s="22" t="s">
        <v>35</v>
      </c>
      <c r="F32" s="33">
        <v>1.99</v>
      </c>
      <c r="G32" s="34">
        <v>2</v>
      </c>
      <c r="H32" s="70">
        <f t="shared" si="0"/>
        <v>3.98</v>
      </c>
    </row>
    <row r="33" spans="2:8" x14ac:dyDescent="0.25">
      <c r="B33" s="69">
        <v>6430</v>
      </c>
      <c r="C33" s="29" t="s">
        <v>77</v>
      </c>
      <c r="D33" s="30" t="s">
        <v>59</v>
      </c>
      <c r="E33" s="22" t="s">
        <v>60</v>
      </c>
      <c r="F33" s="33">
        <v>27.93</v>
      </c>
      <c r="G33" s="34">
        <v>12</v>
      </c>
      <c r="H33" s="70">
        <f t="shared" si="0"/>
        <v>335.15999999999997</v>
      </c>
    </row>
    <row r="34" spans="2:8" x14ac:dyDescent="0.25">
      <c r="B34" s="69">
        <v>6113</v>
      </c>
      <c r="C34" s="29" t="s">
        <v>78</v>
      </c>
      <c r="D34" s="30" t="s">
        <v>61</v>
      </c>
      <c r="E34" s="22" t="s">
        <v>30</v>
      </c>
      <c r="F34" s="33">
        <v>10.19</v>
      </c>
      <c r="G34" s="34">
        <v>8</v>
      </c>
      <c r="H34" s="70">
        <f t="shared" si="0"/>
        <v>81.52</v>
      </c>
    </row>
    <row r="35" spans="2:8" x14ac:dyDescent="0.25">
      <c r="B35" s="69">
        <v>2439</v>
      </c>
      <c r="C35" s="29" t="s">
        <v>79</v>
      </c>
      <c r="D35" s="30" t="s">
        <v>62</v>
      </c>
      <c r="E35" s="22" t="s">
        <v>30</v>
      </c>
      <c r="F35" s="33">
        <v>20.72</v>
      </c>
      <c r="G35" s="34">
        <v>8</v>
      </c>
      <c r="H35" s="70">
        <f t="shared" si="0"/>
        <v>165.76</v>
      </c>
    </row>
    <row r="36" spans="2:8" ht="39" thickBot="1" x14ac:dyDescent="0.3">
      <c r="B36" s="44" t="s">
        <v>25</v>
      </c>
      <c r="C36" s="71" t="s">
        <v>80</v>
      </c>
      <c r="D36" s="72" t="s">
        <v>81</v>
      </c>
      <c r="E36" s="45" t="s">
        <v>27</v>
      </c>
      <c r="F36" s="73">
        <v>3085.45</v>
      </c>
      <c r="G36" s="45">
        <v>1</v>
      </c>
      <c r="H36" s="48">
        <f t="shared" si="0"/>
        <v>3085.45</v>
      </c>
    </row>
    <row r="37" spans="2:8" x14ac:dyDescent="0.25">
      <c r="B37" s="38"/>
      <c r="C37" s="39">
        <v>5</v>
      </c>
      <c r="D37" s="40" t="s">
        <v>12</v>
      </c>
      <c r="E37" s="41" t="s">
        <v>88</v>
      </c>
      <c r="F37" s="74"/>
      <c r="G37" s="75"/>
      <c r="H37" s="43">
        <f>SUM(H38:H39)</f>
        <v>680</v>
      </c>
    </row>
    <row r="38" spans="2:8" x14ac:dyDescent="0.25">
      <c r="B38" s="76" t="s">
        <v>83</v>
      </c>
      <c r="C38" s="22" t="s">
        <v>85</v>
      </c>
      <c r="D38" s="24" t="s">
        <v>82</v>
      </c>
      <c r="E38" s="26" t="s">
        <v>18</v>
      </c>
      <c r="F38" s="32">
        <v>0.46</v>
      </c>
      <c r="G38" s="22">
        <v>200</v>
      </c>
      <c r="H38" s="77">
        <f>G38*F38</f>
        <v>92</v>
      </c>
    </row>
    <row r="39" spans="2:8" ht="15.75" thickBot="1" x14ac:dyDescent="0.3">
      <c r="B39" s="44">
        <v>9537</v>
      </c>
      <c r="C39" s="45" t="s">
        <v>86</v>
      </c>
      <c r="D39" s="54" t="s">
        <v>84</v>
      </c>
      <c r="E39" s="78" t="s">
        <v>18</v>
      </c>
      <c r="F39" s="79">
        <v>1.47</v>
      </c>
      <c r="G39" s="45">
        <v>400</v>
      </c>
      <c r="H39" s="80">
        <f>G39*F39</f>
        <v>588</v>
      </c>
    </row>
    <row r="40" spans="2:8" ht="5.25" customHeight="1" thickBot="1" x14ac:dyDescent="0.3">
      <c r="B40" s="91"/>
      <c r="C40" s="92"/>
      <c r="D40" s="93"/>
      <c r="E40" s="94"/>
      <c r="F40" s="95"/>
      <c r="G40" s="92"/>
      <c r="H40" s="96"/>
    </row>
    <row r="41" spans="2:8" ht="15.75" x14ac:dyDescent="0.25">
      <c r="B41" s="38"/>
      <c r="C41" s="42"/>
      <c r="D41" s="81" t="s">
        <v>13</v>
      </c>
      <c r="E41" s="82"/>
      <c r="F41" s="82"/>
      <c r="G41" s="82"/>
      <c r="H41" s="83">
        <f>H37+H17+H12+H10+H8</f>
        <v>26026.07</v>
      </c>
    </row>
    <row r="42" spans="2:8" ht="15.75" x14ac:dyDescent="0.25">
      <c r="B42" s="84"/>
      <c r="C42" s="21"/>
      <c r="D42" s="36" t="s">
        <v>14</v>
      </c>
      <c r="E42" s="37"/>
      <c r="F42" s="37"/>
      <c r="G42" s="37"/>
      <c r="H42" s="85">
        <f>H41*25%</f>
        <v>6506.5174999999999</v>
      </c>
    </row>
    <row r="43" spans="2:8" ht="16.5" thickBot="1" x14ac:dyDescent="0.3">
      <c r="B43" s="86"/>
      <c r="C43" s="87"/>
      <c r="D43" s="88" t="s">
        <v>15</v>
      </c>
      <c r="E43" s="89"/>
      <c r="F43" s="89"/>
      <c r="G43" s="89"/>
      <c r="H43" s="90">
        <f>H42+H41</f>
        <v>32532.587500000001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</sheetData>
  <mergeCells count="4">
    <mergeCell ref="B3:H3"/>
    <mergeCell ref="G5:H5"/>
    <mergeCell ref="B6:B7"/>
    <mergeCell ref="C6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2:K67"/>
  <sheetViews>
    <sheetView topLeftCell="A7" zoomScale="130" zoomScaleNormal="130" workbookViewId="0">
      <selection activeCell="C7" sqref="C7:C8"/>
    </sheetView>
  </sheetViews>
  <sheetFormatPr defaultRowHeight="15" x14ac:dyDescent="0.25"/>
  <cols>
    <col min="1" max="1" width="6.5703125" customWidth="1"/>
    <col min="2" max="2" width="9.42578125" bestFit="1" customWidth="1"/>
    <col min="3" max="3" width="48.85546875" bestFit="1" customWidth="1"/>
    <col min="4" max="4" width="15.85546875" bestFit="1" customWidth="1"/>
    <col min="5" max="5" width="1" customWidth="1"/>
    <col min="6" max="6" width="15.140625" bestFit="1" customWidth="1"/>
    <col min="7" max="7" width="13.7109375" bestFit="1" customWidth="1"/>
    <col min="8" max="8" width="13.7109375" customWidth="1"/>
    <col min="9" max="9" width="15.28515625" customWidth="1"/>
  </cols>
  <sheetData>
    <row r="2" spans="2:9" ht="15.75" thickBot="1" x14ac:dyDescent="0.3"/>
    <row r="3" spans="2:9" x14ac:dyDescent="0.25">
      <c r="B3" s="149"/>
      <c r="C3" s="101"/>
      <c r="D3" s="216"/>
      <c r="E3" s="216"/>
      <c r="F3" s="101"/>
      <c r="G3" s="101"/>
      <c r="H3" s="101"/>
      <c r="I3" s="102"/>
    </row>
    <row r="4" spans="2:9" ht="63" customHeight="1" thickBot="1" x14ac:dyDescent="0.3">
      <c r="B4" s="336" t="s">
        <v>308</v>
      </c>
      <c r="C4" s="337"/>
      <c r="D4" s="337"/>
      <c r="E4" s="337"/>
      <c r="F4" s="337"/>
      <c r="G4" s="337"/>
      <c r="H4" s="337"/>
      <c r="I4" s="338"/>
    </row>
    <row r="5" spans="2:9" x14ac:dyDescent="0.25">
      <c r="B5" s="217" t="s">
        <v>298</v>
      </c>
      <c r="C5" s="218" t="str">
        <f>ORÇAMENTO!C5</f>
        <v>MATERIAIS FAC</v>
      </c>
      <c r="D5" s="219"/>
      <c r="E5" s="219"/>
      <c r="F5" s="220"/>
      <c r="G5" s="221"/>
      <c r="H5" s="221"/>
      <c r="I5" s="222"/>
    </row>
    <row r="6" spans="2:9" ht="15.75" thickBot="1" x14ac:dyDescent="0.3">
      <c r="B6" s="223" t="s">
        <v>299</v>
      </c>
      <c r="C6" s="224">
        <f>ORÇAMENTO!C6</f>
        <v>0</v>
      </c>
      <c r="D6" s="225"/>
      <c r="E6" s="225"/>
      <c r="F6" s="226"/>
      <c r="G6" s="226"/>
      <c r="H6" s="226"/>
      <c r="I6" s="227"/>
    </row>
    <row r="7" spans="2:9" ht="15.75" thickBot="1" x14ac:dyDescent="0.3">
      <c r="B7" s="364" t="s">
        <v>300</v>
      </c>
      <c r="C7" s="364" t="s">
        <v>301</v>
      </c>
      <c r="D7" s="362" t="s">
        <v>302</v>
      </c>
      <c r="E7" s="291"/>
      <c r="F7" s="357" t="s">
        <v>317</v>
      </c>
      <c r="G7" s="358"/>
      <c r="H7" s="358"/>
      <c r="I7" s="359"/>
    </row>
    <row r="8" spans="2:9" ht="15.75" thickBot="1" x14ac:dyDescent="0.3">
      <c r="B8" s="365"/>
      <c r="C8" s="365"/>
      <c r="D8" s="363"/>
      <c r="E8" s="292"/>
      <c r="F8" s="228" t="s">
        <v>303</v>
      </c>
      <c r="G8" s="228" t="s">
        <v>304</v>
      </c>
      <c r="H8" s="228" t="s">
        <v>305</v>
      </c>
      <c r="I8" s="228" t="s">
        <v>315</v>
      </c>
    </row>
    <row r="9" spans="2:9" x14ac:dyDescent="0.25">
      <c r="B9" s="360">
        <v>1</v>
      </c>
      <c r="C9" s="252" t="e">
        <f>ORÇAMENTO!#REF!</f>
        <v>#REF!</v>
      </c>
      <c r="D9" s="249">
        <f>ORÇAMENTO!L22</f>
        <v>0</v>
      </c>
      <c r="E9" s="292"/>
      <c r="F9" s="229">
        <f t="shared" ref="F9:I9" si="0">$D9*F10</f>
        <v>0</v>
      </c>
      <c r="G9" s="229">
        <f t="shared" si="0"/>
        <v>0</v>
      </c>
      <c r="H9" s="229">
        <f t="shared" si="0"/>
        <v>0</v>
      </c>
      <c r="I9" s="229">
        <f t="shared" si="0"/>
        <v>0</v>
      </c>
    </row>
    <row r="10" spans="2:9" ht="15.75" thickBot="1" x14ac:dyDescent="0.3">
      <c r="B10" s="361"/>
      <c r="C10" s="253"/>
      <c r="D10" s="250" t="e">
        <f>D9/D20</f>
        <v>#REF!</v>
      </c>
      <c r="E10" s="292"/>
      <c r="F10" s="230">
        <v>1</v>
      </c>
      <c r="G10" s="230"/>
      <c r="H10" s="230"/>
      <c r="I10" s="230"/>
    </row>
    <row r="11" spans="2:9" x14ac:dyDescent="0.25">
      <c r="B11" s="360">
        <v>2</v>
      </c>
      <c r="C11" s="252" t="e">
        <f>ORÇAMENTO!#REF!</f>
        <v>#REF!</v>
      </c>
      <c r="D11" s="251" t="e">
        <f>ORÇAMENTO!#REF!</f>
        <v>#REF!</v>
      </c>
      <c r="E11" s="292"/>
      <c r="F11" s="229" t="e">
        <f t="shared" ref="F11:I11" si="1">$D11*F12</f>
        <v>#REF!</v>
      </c>
      <c r="G11" s="229" t="e">
        <f t="shared" si="1"/>
        <v>#REF!</v>
      </c>
      <c r="H11" s="229" t="e">
        <f t="shared" si="1"/>
        <v>#REF!</v>
      </c>
      <c r="I11" s="229" t="e">
        <f t="shared" si="1"/>
        <v>#REF!</v>
      </c>
    </row>
    <row r="12" spans="2:9" ht="15.75" thickBot="1" x14ac:dyDescent="0.3">
      <c r="B12" s="361"/>
      <c r="C12" s="248"/>
      <c r="D12" s="250" t="e">
        <f>D11/D20</f>
        <v>#REF!</v>
      </c>
      <c r="E12" s="292"/>
      <c r="F12" s="230"/>
      <c r="G12" s="230">
        <v>0.3</v>
      </c>
      <c r="H12" s="230">
        <v>0.5</v>
      </c>
      <c r="I12" s="230">
        <v>0.2</v>
      </c>
    </row>
    <row r="13" spans="2:9" x14ac:dyDescent="0.25">
      <c r="B13" s="360">
        <v>3</v>
      </c>
      <c r="C13" s="252" t="e">
        <f>ORÇAMENTO!#REF!</f>
        <v>#REF!</v>
      </c>
      <c r="D13" s="251" t="e">
        <f>ORÇAMENTO!#REF!</f>
        <v>#REF!</v>
      </c>
      <c r="E13" s="292"/>
      <c r="F13" s="229" t="e">
        <f>$D13*F14</f>
        <v>#REF!</v>
      </c>
      <c r="G13" s="229" t="e">
        <f t="shared" ref="G13:I13" si="2">$D13*G14</f>
        <v>#REF!</v>
      </c>
      <c r="H13" s="229" t="e">
        <f t="shared" si="2"/>
        <v>#REF!</v>
      </c>
      <c r="I13" s="229" t="e">
        <f t="shared" si="2"/>
        <v>#REF!</v>
      </c>
    </row>
    <row r="14" spans="2:9" ht="15.75" thickBot="1" x14ac:dyDescent="0.3">
      <c r="B14" s="361"/>
      <c r="C14" s="248"/>
      <c r="D14" s="250" t="e">
        <f>D13/D20</f>
        <v>#REF!</v>
      </c>
      <c r="E14" s="292"/>
      <c r="F14" s="230"/>
      <c r="G14" s="230">
        <v>0.5</v>
      </c>
      <c r="H14" s="230">
        <v>0.5</v>
      </c>
      <c r="I14" s="290"/>
    </row>
    <row r="15" spans="2:9" x14ac:dyDescent="0.25">
      <c r="B15" s="360">
        <v>4</v>
      </c>
      <c r="C15" s="247" t="str">
        <f>ORÇAMENTO!D9</f>
        <v>MATERIAIS</v>
      </c>
      <c r="D15" s="251" t="e">
        <f>ORÇAMENTO!#REF!</f>
        <v>#REF!</v>
      </c>
      <c r="E15" s="292"/>
      <c r="F15" s="229" t="e">
        <f>$D15*F16</f>
        <v>#REF!</v>
      </c>
      <c r="G15" s="229" t="e">
        <f t="shared" ref="G15:I15" si="3">$D15*G16</f>
        <v>#REF!</v>
      </c>
      <c r="H15" s="229" t="e">
        <f t="shared" si="3"/>
        <v>#REF!</v>
      </c>
      <c r="I15" s="229" t="e">
        <f t="shared" si="3"/>
        <v>#REF!</v>
      </c>
    </row>
    <row r="16" spans="2:9" ht="15.75" thickBot="1" x14ac:dyDescent="0.3">
      <c r="B16" s="361"/>
      <c r="C16" s="248"/>
      <c r="D16" s="250" t="e">
        <f>D15/D20</f>
        <v>#REF!</v>
      </c>
      <c r="E16" s="292"/>
      <c r="F16" s="230"/>
      <c r="G16" s="230">
        <v>0.2</v>
      </c>
      <c r="H16" s="230">
        <v>0.7</v>
      </c>
      <c r="I16" s="230">
        <v>0.1</v>
      </c>
    </row>
    <row r="17" spans="2:11" x14ac:dyDescent="0.25">
      <c r="B17" s="360">
        <v>5</v>
      </c>
      <c r="C17" s="247" t="e">
        <f>ORÇAMENTO!#REF!</f>
        <v>#REF!</v>
      </c>
      <c r="D17" s="251" t="e">
        <f>ORÇAMENTO!#REF!</f>
        <v>#REF!</v>
      </c>
      <c r="E17" s="292"/>
      <c r="F17" s="229" t="e">
        <f>$D17*F18</f>
        <v>#REF!</v>
      </c>
      <c r="G17" s="229" t="e">
        <f t="shared" ref="G17:I17" si="4">$D17*G18</f>
        <v>#REF!</v>
      </c>
      <c r="H17" s="229" t="e">
        <f t="shared" si="4"/>
        <v>#REF!</v>
      </c>
      <c r="I17" s="229" t="e">
        <f t="shared" si="4"/>
        <v>#REF!</v>
      </c>
    </row>
    <row r="18" spans="2:11" ht="15.75" thickBot="1" x14ac:dyDescent="0.3">
      <c r="B18" s="361"/>
      <c r="C18" s="248"/>
      <c r="D18" s="250" t="e">
        <f>D17/D20</f>
        <v>#REF!</v>
      </c>
      <c r="E18" s="292"/>
      <c r="F18" s="230"/>
      <c r="G18" s="230"/>
      <c r="H18" s="230"/>
      <c r="I18" s="230">
        <v>1</v>
      </c>
      <c r="K18" s="246"/>
    </row>
    <row r="19" spans="2:11" ht="6" customHeight="1" thickBot="1" x14ac:dyDescent="0.3">
      <c r="B19" s="231"/>
      <c r="C19" s="232"/>
      <c r="D19" s="255"/>
      <c r="E19" s="292"/>
      <c r="F19" s="233"/>
      <c r="G19" s="233"/>
      <c r="H19" s="233"/>
      <c r="I19" s="234"/>
    </row>
    <row r="20" spans="2:11" ht="15.75" thickBot="1" x14ac:dyDescent="0.3">
      <c r="B20" s="235">
        <v>7</v>
      </c>
      <c r="C20" s="236" t="s">
        <v>306</v>
      </c>
      <c r="D20" s="229" t="e">
        <f>D17+D15+D13+D11+D9</f>
        <v>#REF!</v>
      </c>
      <c r="E20" s="292"/>
      <c r="F20" s="237" t="e">
        <f>F15+F13+F11+F9+F17</f>
        <v>#REF!</v>
      </c>
      <c r="G20" s="237" t="e">
        <f t="shared" ref="G20:I20" si="5">G15+G13+G11+G9+G17</f>
        <v>#REF!</v>
      </c>
      <c r="H20" s="237" t="e">
        <f t="shared" si="5"/>
        <v>#REF!</v>
      </c>
      <c r="I20" s="237" t="e">
        <f t="shared" si="5"/>
        <v>#REF!</v>
      </c>
    </row>
    <row r="21" spans="2:11" ht="15.75" thickBot="1" x14ac:dyDescent="0.3">
      <c r="B21" s="238">
        <v>8</v>
      </c>
      <c r="C21" s="239" t="s">
        <v>307</v>
      </c>
      <c r="D21" s="254" t="e">
        <f>D18+D16+D14+D12+D10</f>
        <v>#REF!</v>
      </c>
      <c r="E21" s="293"/>
      <c r="F21" s="237" t="e">
        <f>F20</f>
        <v>#REF!</v>
      </c>
      <c r="G21" s="240" t="e">
        <f>G20+F21</f>
        <v>#REF!</v>
      </c>
      <c r="H21" s="240" t="e">
        <f t="shared" ref="H21" si="6">H20+G21</f>
        <v>#REF!</v>
      </c>
      <c r="I21" s="240" t="e">
        <f>I20+H21</f>
        <v>#REF!</v>
      </c>
    </row>
    <row r="22" spans="2:11" x14ac:dyDescent="0.25">
      <c r="B22" s="295"/>
      <c r="C22" s="296"/>
      <c r="D22" s="297"/>
      <c r="E22" s="298"/>
      <c r="F22" s="299"/>
      <c r="G22" s="299"/>
      <c r="H22" s="299"/>
      <c r="I22" s="300"/>
    </row>
    <row r="23" spans="2:11" x14ac:dyDescent="0.25">
      <c r="B23" s="295"/>
      <c r="C23" s="296"/>
      <c r="D23" s="297"/>
      <c r="E23" s="298"/>
      <c r="F23" s="299"/>
      <c r="G23" s="299"/>
      <c r="H23" s="299"/>
      <c r="I23" s="300"/>
    </row>
    <row r="24" spans="2:11" x14ac:dyDescent="0.25">
      <c r="B24" s="295"/>
      <c r="C24" s="296"/>
      <c r="D24" s="297"/>
      <c r="E24" s="298"/>
      <c r="F24" s="299"/>
      <c r="G24" s="299"/>
      <c r="H24" s="299"/>
      <c r="I24" s="300"/>
    </row>
    <row r="25" spans="2:11" x14ac:dyDescent="0.25">
      <c r="B25" s="295"/>
      <c r="C25" s="296"/>
      <c r="D25" s="297"/>
      <c r="E25" s="298"/>
      <c r="F25" s="299"/>
      <c r="G25" s="299"/>
      <c r="H25" s="299"/>
      <c r="I25" s="300"/>
    </row>
    <row r="26" spans="2:11" x14ac:dyDescent="0.25">
      <c r="B26" s="295"/>
      <c r="C26" s="296"/>
      <c r="D26" s="297"/>
      <c r="E26" s="298"/>
      <c r="F26" s="299"/>
      <c r="G26" s="299"/>
      <c r="H26" s="299"/>
      <c r="I26" s="300"/>
    </row>
    <row r="27" spans="2:11" x14ac:dyDescent="0.25">
      <c r="B27" s="295"/>
      <c r="C27" s="296"/>
      <c r="D27" s="297"/>
      <c r="E27" s="298"/>
      <c r="F27" s="299"/>
      <c r="G27" s="299"/>
      <c r="H27" s="299"/>
      <c r="I27" s="300"/>
    </row>
    <row r="28" spans="2:11" x14ac:dyDescent="0.25">
      <c r="B28" s="295"/>
      <c r="C28" s="296"/>
      <c r="D28" s="297"/>
      <c r="E28" s="298"/>
      <c r="F28" s="299"/>
      <c r="G28" s="299"/>
      <c r="H28" s="299"/>
      <c r="I28" s="300"/>
    </row>
    <row r="29" spans="2:11" x14ac:dyDescent="0.25">
      <c r="B29" s="295"/>
      <c r="C29" s="296"/>
      <c r="D29" s="297"/>
      <c r="E29" s="298"/>
      <c r="F29" s="299"/>
      <c r="G29" s="299"/>
      <c r="H29" s="299"/>
      <c r="I29" s="300"/>
    </row>
    <row r="30" spans="2:11" x14ac:dyDescent="0.25">
      <c r="B30" s="295"/>
      <c r="C30" s="296"/>
      <c r="D30" s="297"/>
      <c r="E30" s="298"/>
      <c r="F30" s="299"/>
      <c r="G30" s="299"/>
      <c r="H30" s="299"/>
      <c r="I30" s="300"/>
    </row>
    <row r="31" spans="2:11" x14ac:dyDescent="0.25">
      <c r="B31" s="295"/>
      <c r="C31" s="296"/>
      <c r="D31" s="297"/>
      <c r="E31" s="298"/>
      <c r="F31" s="299"/>
      <c r="G31" s="299"/>
      <c r="H31" s="299"/>
      <c r="I31" s="300"/>
    </row>
    <row r="32" spans="2:11" x14ac:dyDescent="0.25">
      <c r="B32" s="295"/>
      <c r="C32" s="296"/>
      <c r="D32" s="297"/>
      <c r="E32" s="298"/>
      <c r="F32" s="299"/>
      <c r="G32" s="299"/>
      <c r="H32" s="299"/>
      <c r="I32" s="300"/>
    </row>
    <row r="33" spans="2:9" x14ac:dyDescent="0.25">
      <c r="B33" s="295"/>
      <c r="C33" s="296"/>
      <c r="D33" s="297"/>
      <c r="E33" s="298"/>
      <c r="F33" s="299"/>
      <c r="G33" s="299"/>
      <c r="H33" s="299"/>
      <c r="I33" s="300"/>
    </row>
    <row r="34" spans="2:9" x14ac:dyDescent="0.25">
      <c r="B34" s="295"/>
      <c r="C34" s="296"/>
      <c r="D34" s="297"/>
      <c r="E34" s="298"/>
      <c r="F34" s="299"/>
      <c r="G34" s="299"/>
      <c r="H34" s="299"/>
      <c r="I34" s="300"/>
    </row>
    <row r="35" spans="2:9" x14ac:dyDescent="0.25">
      <c r="B35" s="295"/>
      <c r="C35" s="296"/>
      <c r="D35" s="297"/>
      <c r="E35" s="298"/>
      <c r="F35" s="299"/>
      <c r="G35" s="299"/>
      <c r="H35" s="299"/>
      <c r="I35" s="300"/>
    </row>
    <row r="36" spans="2:9" x14ac:dyDescent="0.25">
      <c r="B36" s="295"/>
      <c r="C36" s="296"/>
      <c r="D36" s="297"/>
      <c r="E36" s="298"/>
      <c r="F36" s="299"/>
      <c r="G36" s="299"/>
      <c r="H36" s="299"/>
      <c r="I36" s="300"/>
    </row>
    <row r="37" spans="2:9" x14ac:dyDescent="0.25">
      <c r="B37" s="295"/>
      <c r="C37" s="296"/>
      <c r="D37" s="297"/>
      <c r="E37" s="298"/>
      <c r="F37" s="299"/>
      <c r="G37" s="299"/>
      <c r="H37" s="299"/>
      <c r="I37" s="300"/>
    </row>
    <row r="38" spans="2:9" x14ac:dyDescent="0.25">
      <c r="B38" s="295"/>
      <c r="C38" s="296"/>
      <c r="D38" s="297"/>
      <c r="E38" s="298"/>
      <c r="F38" s="299"/>
      <c r="G38" s="299"/>
      <c r="H38" s="299"/>
      <c r="I38" s="300"/>
    </row>
    <row r="39" spans="2:9" x14ac:dyDescent="0.25">
      <c r="B39" s="295"/>
      <c r="C39" s="296"/>
      <c r="D39" s="297"/>
      <c r="E39" s="298"/>
      <c r="F39" s="299"/>
      <c r="G39" s="299"/>
      <c r="H39" s="299"/>
      <c r="I39" s="300"/>
    </row>
    <row r="40" spans="2:9" x14ac:dyDescent="0.25">
      <c r="B40" s="295"/>
      <c r="C40" s="296"/>
      <c r="D40" s="297"/>
      <c r="E40" s="298"/>
      <c r="F40" s="299"/>
      <c r="G40" s="299"/>
      <c r="H40" s="299"/>
      <c r="I40" s="300"/>
    </row>
    <row r="41" spans="2:9" x14ac:dyDescent="0.25">
      <c r="B41" s="295"/>
      <c r="C41" s="296"/>
      <c r="D41" s="297"/>
      <c r="E41" s="298"/>
      <c r="F41" s="299"/>
      <c r="G41" s="299"/>
      <c r="H41" s="299"/>
      <c r="I41" s="300"/>
    </row>
    <row r="42" spans="2:9" x14ac:dyDescent="0.25">
      <c r="B42" s="295"/>
      <c r="C42" s="296"/>
      <c r="D42" s="297"/>
      <c r="E42" s="298"/>
      <c r="F42" s="299"/>
      <c r="G42" s="299"/>
      <c r="H42" s="299"/>
      <c r="I42" s="300"/>
    </row>
    <row r="43" spans="2:9" x14ac:dyDescent="0.25">
      <c r="B43" s="295"/>
      <c r="C43" s="296"/>
      <c r="D43" s="297"/>
      <c r="E43" s="298"/>
      <c r="F43" s="299"/>
      <c r="G43" s="299"/>
      <c r="H43" s="299"/>
      <c r="I43" s="300"/>
    </row>
    <row r="44" spans="2:9" x14ac:dyDescent="0.25">
      <c r="B44" s="295"/>
      <c r="C44" s="296"/>
      <c r="D44" s="297"/>
      <c r="E44" s="298"/>
      <c r="F44" s="299"/>
      <c r="G44" s="299"/>
      <c r="H44" s="299"/>
      <c r="I44" s="300"/>
    </row>
    <row r="45" spans="2:9" x14ac:dyDescent="0.25">
      <c r="B45" s="295"/>
      <c r="C45" s="296"/>
      <c r="D45" s="297"/>
      <c r="E45" s="298"/>
      <c r="F45" s="299"/>
      <c r="G45" s="299"/>
      <c r="H45" s="299"/>
      <c r="I45" s="300"/>
    </row>
    <row r="46" spans="2:9" x14ac:dyDescent="0.25">
      <c r="B46" s="295"/>
      <c r="C46" s="296"/>
      <c r="D46" s="297"/>
      <c r="E46" s="298"/>
      <c r="F46" s="299"/>
      <c r="G46" s="299"/>
      <c r="H46" s="299"/>
      <c r="I46" s="300"/>
    </row>
    <row r="47" spans="2:9" x14ac:dyDescent="0.25">
      <c r="B47" s="295"/>
      <c r="C47" s="296"/>
      <c r="D47" s="297"/>
      <c r="E47" s="298"/>
      <c r="F47" s="299"/>
      <c r="G47" s="299"/>
      <c r="H47" s="299"/>
      <c r="I47" s="300"/>
    </row>
    <row r="48" spans="2:9" x14ac:dyDescent="0.25">
      <c r="B48" s="295"/>
      <c r="C48" s="296"/>
      <c r="D48" s="297"/>
      <c r="E48" s="298"/>
      <c r="F48" s="299"/>
      <c r="G48" s="299"/>
      <c r="H48" s="299"/>
      <c r="I48" s="300"/>
    </row>
    <row r="49" spans="2:9" x14ac:dyDescent="0.25">
      <c r="B49" s="295"/>
      <c r="C49" s="296"/>
      <c r="D49" s="297"/>
      <c r="E49" s="298"/>
      <c r="F49" s="299"/>
      <c r="G49" s="299"/>
      <c r="H49" s="299"/>
      <c r="I49" s="300"/>
    </row>
    <row r="50" spans="2:9" x14ac:dyDescent="0.25">
      <c r="B50" s="295"/>
      <c r="C50" s="296"/>
      <c r="D50" s="297"/>
      <c r="E50" s="298"/>
      <c r="F50" s="299"/>
      <c r="G50" s="299"/>
      <c r="H50" s="299"/>
      <c r="I50" s="300"/>
    </row>
    <row r="51" spans="2:9" x14ac:dyDescent="0.25">
      <c r="B51" s="295"/>
      <c r="C51" s="296"/>
      <c r="D51" s="297"/>
      <c r="E51" s="298"/>
      <c r="F51" s="299"/>
      <c r="G51" s="299"/>
      <c r="H51" s="299"/>
      <c r="I51" s="300"/>
    </row>
    <row r="52" spans="2:9" x14ac:dyDescent="0.25">
      <c r="B52" s="295"/>
      <c r="C52" s="296"/>
      <c r="D52" s="297"/>
      <c r="E52" s="298"/>
      <c r="F52" s="299"/>
      <c r="G52" s="299"/>
      <c r="H52" s="299"/>
      <c r="I52" s="300"/>
    </row>
    <row r="53" spans="2:9" x14ac:dyDescent="0.25">
      <c r="B53" s="295"/>
      <c r="C53" s="296"/>
      <c r="D53" s="297"/>
      <c r="E53" s="298"/>
      <c r="F53" s="299"/>
      <c r="G53" s="299"/>
      <c r="H53" s="299"/>
      <c r="I53" s="300"/>
    </row>
    <row r="54" spans="2:9" x14ac:dyDescent="0.25">
      <c r="B54" s="295"/>
      <c r="C54" s="296"/>
      <c r="D54" s="297"/>
      <c r="E54" s="298"/>
      <c r="F54" s="299"/>
      <c r="G54" s="299"/>
      <c r="H54" s="299"/>
      <c r="I54" s="300"/>
    </row>
    <row r="55" spans="2:9" x14ac:dyDescent="0.25">
      <c r="B55" s="295"/>
      <c r="C55" s="296"/>
      <c r="D55" s="297"/>
      <c r="E55" s="298"/>
      <c r="F55" s="299"/>
      <c r="G55" s="299"/>
      <c r="H55" s="299"/>
      <c r="I55" s="300"/>
    </row>
    <row r="56" spans="2:9" x14ac:dyDescent="0.25">
      <c r="B56" s="295"/>
      <c r="C56" s="296"/>
      <c r="D56" s="297"/>
      <c r="E56" s="298"/>
      <c r="F56" s="299"/>
      <c r="G56" s="299"/>
      <c r="H56" s="299"/>
      <c r="I56" s="300"/>
    </row>
    <row r="57" spans="2:9" x14ac:dyDescent="0.25">
      <c r="B57" s="295"/>
      <c r="C57" s="296"/>
      <c r="D57" s="297"/>
      <c r="E57" s="298"/>
      <c r="F57" s="299"/>
      <c r="G57" s="299"/>
      <c r="H57" s="299"/>
      <c r="I57" s="300"/>
    </row>
    <row r="58" spans="2:9" x14ac:dyDescent="0.25">
      <c r="B58" s="241"/>
      <c r="C58" s="242"/>
      <c r="D58" s="243"/>
      <c r="E58" s="243"/>
      <c r="F58" s="242"/>
      <c r="G58" s="242"/>
      <c r="H58" s="242"/>
      <c r="I58" s="244"/>
    </row>
    <row r="59" spans="2:9" x14ac:dyDescent="0.25">
      <c r="B59" s="241"/>
      <c r="C59" s="242"/>
      <c r="D59" s="243"/>
      <c r="E59" s="243"/>
      <c r="F59" s="242"/>
      <c r="G59" s="242"/>
      <c r="H59" s="242"/>
      <c r="I59" s="244"/>
    </row>
    <row r="60" spans="2:9" x14ac:dyDescent="0.25">
      <c r="B60" s="241"/>
      <c r="C60" s="242"/>
      <c r="D60" s="243"/>
      <c r="E60" s="243"/>
      <c r="F60" s="242"/>
      <c r="G60" s="242"/>
      <c r="H60" s="242"/>
      <c r="I60" s="244"/>
    </row>
    <row r="61" spans="2:9" x14ac:dyDescent="0.25">
      <c r="B61" s="241"/>
      <c r="C61" s="242"/>
      <c r="D61" s="243"/>
      <c r="E61" s="243"/>
      <c r="F61" s="242"/>
      <c r="G61" s="242"/>
      <c r="H61" s="242"/>
      <c r="I61" s="244"/>
    </row>
    <row r="62" spans="2:9" x14ac:dyDescent="0.25">
      <c r="B62" s="241"/>
      <c r="C62" s="242"/>
      <c r="D62" s="243"/>
      <c r="E62" s="243"/>
      <c r="F62" s="242"/>
      <c r="G62" s="242"/>
      <c r="H62" s="242"/>
      <c r="I62" s="244"/>
    </row>
    <row r="63" spans="2:9" x14ac:dyDescent="0.25">
      <c r="B63" s="241"/>
      <c r="C63" s="242"/>
      <c r="D63" s="243"/>
      <c r="E63" s="243"/>
      <c r="F63" s="242"/>
      <c r="G63" s="242"/>
      <c r="H63" s="242"/>
      <c r="I63" s="244"/>
    </row>
    <row r="64" spans="2:9" x14ac:dyDescent="0.25">
      <c r="B64" s="241"/>
      <c r="C64" s="242"/>
      <c r="D64" s="243"/>
      <c r="E64" s="243"/>
      <c r="F64" s="242"/>
      <c r="G64" s="242"/>
      <c r="H64" s="242"/>
      <c r="I64" s="244"/>
    </row>
    <row r="65" spans="2:9" x14ac:dyDescent="0.25">
      <c r="B65" s="241"/>
      <c r="C65" s="242"/>
      <c r="D65" s="243"/>
      <c r="E65" s="243"/>
      <c r="F65" s="242"/>
      <c r="G65" s="242"/>
      <c r="H65" s="242"/>
      <c r="I65" s="244"/>
    </row>
    <row r="66" spans="2:9" x14ac:dyDescent="0.25">
      <c r="B66" s="241"/>
      <c r="C66" s="242"/>
      <c r="D66" s="243"/>
      <c r="E66" s="243"/>
      <c r="F66" s="242"/>
      <c r="G66" s="245"/>
      <c r="H66" s="245"/>
      <c r="I66" s="244"/>
    </row>
    <row r="67" spans="2:9" ht="15.75" thickBot="1" x14ac:dyDescent="0.3">
      <c r="B67" s="353" t="s">
        <v>309</v>
      </c>
      <c r="C67" s="354"/>
      <c r="D67" s="355" t="s">
        <v>99</v>
      </c>
      <c r="E67" s="355"/>
      <c r="F67" s="355"/>
      <c r="G67" s="355"/>
      <c r="H67" s="355"/>
      <c r="I67" s="356"/>
    </row>
  </sheetData>
  <mergeCells count="12">
    <mergeCell ref="B67:C67"/>
    <mergeCell ref="D67:I67"/>
    <mergeCell ref="B4:I4"/>
    <mergeCell ref="F7:I7"/>
    <mergeCell ref="B9:B10"/>
    <mergeCell ref="B11:B12"/>
    <mergeCell ref="B13:B14"/>
    <mergeCell ref="B15:B16"/>
    <mergeCell ref="B17:B18"/>
    <mergeCell ref="D7:D8"/>
    <mergeCell ref="C7:C8"/>
    <mergeCell ref="B7:B8"/>
  </mergeCells>
  <conditionalFormatting sqref="F20:I2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{82032E7F-0A07-450E-ADBB-60F53141E570}</x14:id>
        </ext>
      </extLst>
    </cfRule>
  </conditionalFormatting>
  <pageMargins left="0.511811024" right="0.511811024" top="0.78740157499999996" bottom="0.78740157499999996" header="0.31496062000000002" footer="0.31496062000000002"/>
  <pageSetup paperSize="8" scale="71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032E7F-0A07-450E-ADBB-60F53141E5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F20:I20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2:L33"/>
  <sheetViews>
    <sheetView tabSelected="1" view="pageBreakPreview" zoomScale="85" zoomScaleNormal="100" zoomScaleSheetLayoutView="85" workbookViewId="0">
      <selection activeCell="J14" sqref="J14:N26"/>
    </sheetView>
  </sheetViews>
  <sheetFormatPr defaultRowHeight="15" x14ac:dyDescent="0.25"/>
  <cols>
    <col min="1" max="1" width="1.42578125" style="4" customWidth="1"/>
    <col min="2" max="2" width="19.85546875" style="207" customWidth="1"/>
    <col min="3" max="3" width="7.7109375" style="4" bestFit="1" customWidth="1"/>
    <col min="4" max="4" width="69.5703125" style="4" customWidth="1"/>
    <col min="5" max="5" width="7.5703125" style="207" customWidth="1"/>
    <col min="6" max="6" width="13.42578125" style="211" customWidth="1"/>
    <col min="7" max="7" width="13.85546875" style="207" bestFit="1" customWidth="1"/>
    <col min="8" max="8" width="22" style="4" bestFit="1" customWidth="1"/>
    <col min="9" max="9" width="23.5703125" style="4" customWidth="1"/>
    <col min="10" max="10" width="22.140625" style="4" customWidth="1"/>
    <col min="11" max="11" width="15.85546875" style="4" bestFit="1" customWidth="1"/>
    <col min="12" max="12" width="16" style="4" bestFit="1" customWidth="1"/>
    <col min="13" max="16384" width="9.140625" style="4"/>
  </cols>
  <sheetData>
    <row r="2" spans="2:8" ht="17.25" customHeight="1" x14ac:dyDescent="0.25">
      <c r="B2" s="285"/>
      <c r="C2" s="286"/>
      <c r="D2" s="286"/>
      <c r="E2" s="287"/>
      <c r="F2" s="288"/>
      <c r="G2" s="287"/>
      <c r="H2" s="289"/>
    </row>
    <row r="3" spans="2:8" ht="50.25" customHeight="1" x14ac:dyDescent="0.25">
      <c r="B3" s="321" t="s">
        <v>100</v>
      </c>
      <c r="C3" s="322"/>
      <c r="D3" s="322"/>
      <c r="E3" s="322"/>
      <c r="F3" s="322"/>
      <c r="G3" s="322"/>
      <c r="H3" s="323"/>
    </row>
    <row r="4" spans="2:8" ht="1.5" customHeight="1" x14ac:dyDescent="0.25">
      <c r="B4" s="280"/>
      <c r="C4" s="281"/>
      <c r="D4" s="282"/>
      <c r="E4" s="283"/>
      <c r="F4" s="284"/>
      <c r="G4" s="324"/>
      <c r="H4" s="324"/>
    </row>
    <row r="5" spans="2:8" ht="21" customHeight="1" x14ac:dyDescent="0.25">
      <c r="B5" s="264" t="s">
        <v>320</v>
      </c>
      <c r="C5" s="325" t="s">
        <v>319</v>
      </c>
      <c r="D5" s="325"/>
      <c r="E5" s="319" t="s">
        <v>311</v>
      </c>
      <c r="F5" s="319"/>
      <c r="G5" s="326" t="s">
        <v>297</v>
      </c>
      <c r="H5" s="326"/>
    </row>
    <row r="6" spans="2:8" ht="15" customHeight="1" x14ac:dyDescent="0.25">
      <c r="B6" s="264" t="s">
        <v>299</v>
      </c>
      <c r="C6" s="318"/>
      <c r="D6" s="318"/>
      <c r="E6" s="319" t="s">
        <v>314</v>
      </c>
      <c r="F6" s="319"/>
      <c r="G6" s="320">
        <v>43261</v>
      </c>
      <c r="H6" s="320"/>
    </row>
    <row r="7" spans="2:8" ht="25.5" customHeight="1" x14ac:dyDescent="0.25">
      <c r="B7" s="265" t="s">
        <v>310</v>
      </c>
      <c r="C7" s="330" t="s">
        <v>316</v>
      </c>
      <c r="D7" s="318"/>
      <c r="E7" s="319" t="s">
        <v>312</v>
      </c>
      <c r="F7" s="319"/>
      <c r="G7" s="331">
        <f>H17</f>
        <v>0</v>
      </c>
      <c r="H7" s="331"/>
    </row>
    <row r="8" spans="2:8" ht="36.75" customHeight="1" x14ac:dyDescent="0.25">
      <c r="B8" s="266"/>
      <c r="C8" s="267" t="s">
        <v>2</v>
      </c>
      <c r="D8" s="268" t="s">
        <v>313</v>
      </c>
      <c r="E8" s="269" t="s">
        <v>4</v>
      </c>
      <c r="F8" s="270" t="s">
        <v>5</v>
      </c>
      <c r="G8" s="271" t="s">
        <v>6</v>
      </c>
      <c r="H8" s="262" t="s">
        <v>13</v>
      </c>
    </row>
    <row r="9" spans="2:8" s="258" customFormat="1" ht="15" customHeight="1" x14ac:dyDescent="0.25">
      <c r="B9" s="272"/>
      <c r="C9" s="278">
        <v>1</v>
      </c>
      <c r="D9" s="273" t="s">
        <v>318</v>
      </c>
      <c r="E9" s="261" t="s">
        <v>88</v>
      </c>
      <c r="F9" s="275"/>
      <c r="G9" s="279"/>
      <c r="H9" s="262">
        <f>SUM(H10:H11)</f>
        <v>0</v>
      </c>
    </row>
    <row r="10" spans="2:8" s="258" customFormat="1" ht="15" customHeight="1" x14ac:dyDescent="0.25">
      <c r="B10" s="303" t="s">
        <v>322</v>
      </c>
      <c r="C10" s="256" t="s">
        <v>19</v>
      </c>
      <c r="D10" s="259" t="s">
        <v>330</v>
      </c>
      <c r="E10" s="256" t="s">
        <v>329</v>
      </c>
      <c r="F10" s="302"/>
      <c r="G10" s="304">
        <v>4200</v>
      </c>
      <c r="H10" s="129">
        <f t="shared" ref="H10:H13" si="0">G10*F10</f>
        <v>0</v>
      </c>
    </row>
    <row r="11" spans="2:8" s="258" customFormat="1" x14ac:dyDescent="0.25">
      <c r="B11" s="303" t="s">
        <v>325</v>
      </c>
      <c r="C11" s="256" t="s">
        <v>93</v>
      </c>
      <c r="D11" s="259" t="s">
        <v>323</v>
      </c>
      <c r="E11" s="256" t="s">
        <v>162</v>
      </c>
      <c r="F11" s="302"/>
      <c r="G11" s="304">
        <v>300</v>
      </c>
      <c r="H11" s="129">
        <f t="shared" si="0"/>
        <v>0</v>
      </c>
    </row>
    <row r="12" spans="2:8" s="258" customFormat="1" x14ac:dyDescent="0.25">
      <c r="B12" s="306" t="s">
        <v>328</v>
      </c>
      <c r="C12" s="256" t="s">
        <v>243</v>
      </c>
      <c r="D12" s="259" t="s">
        <v>327</v>
      </c>
      <c r="E12" s="256" t="s">
        <v>162</v>
      </c>
      <c r="F12" s="302"/>
      <c r="G12" s="304">
        <v>600</v>
      </c>
      <c r="H12" s="129">
        <f t="shared" si="0"/>
        <v>0</v>
      </c>
    </row>
    <row r="13" spans="2:8" s="258" customFormat="1" ht="15" customHeight="1" x14ac:dyDescent="0.25">
      <c r="B13" s="306" t="s">
        <v>324</v>
      </c>
      <c r="C13" s="256" t="s">
        <v>244</v>
      </c>
      <c r="D13" s="307" t="s">
        <v>326</v>
      </c>
      <c r="E13" s="256" t="s">
        <v>162</v>
      </c>
      <c r="F13" s="302"/>
      <c r="G13" s="304">
        <v>600</v>
      </c>
      <c r="H13" s="129">
        <f t="shared" si="0"/>
        <v>0</v>
      </c>
    </row>
    <row r="14" spans="2:8" customFormat="1" ht="15.75" x14ac:dyDescent="0.25">
      <c r="B14" s="272"/>
      <c r="C14" s="278">
        <v>2</v>
      </c>
      <c r="D14" s="273" t="s">
        <v>321</v>
      </c>
      <c r="E14" s="261" t="s">
        <v>88</v>
      </c>
      <c r="F14" s="275"/>
      <c r="G14" s="279"/>
      <c r="H14" s="262">
        <f>SUM(H15:H16)</f>
        <v>0</v>
      </c>
    </row>
    <row r="15" spans="2:8" customFormat="1" x14ac:dyDescent="0.25">
      <c r="B15" s="301" t="s">
        <v>331</v>
      </c>
      <c r="C15" s="256" t="s">
        <v>90</v>
      </c>
      <c r="D15" s="97" t="s">
        <v>333</v>
      </c>
      <c r="E15" s="256" t="s">
        <v>332</v>
      </c>
      <c r="F15" s="100"/>
      <c r="G15" s="256">
        <v>17000</v>
      </c>
      <c r="H15" s="257">
        <f>(F15*G15)</f>
        <v>0</v>
      </c>
    </row>
    <row r="16" spans="2:8" customFormat="1" x14ac:dyDescent="0.25">
      <c r="B16" s="305" t="s">
        <v>336</v>
      </c>
      <c r="C16" s="256" t="s">
        <v>21</v>
      </c>
      <c r="D16" s="97" t="s">
        <v>335</v>
      </c>
      <c r="E16" s="256" t="s">
        <v>334</v>
      </c>
      <c r="F16" s="100"/>
      <c r="G16" s="256">
        <v>12000</v>
      </c>
      <c r="H16" s="257">
        <f>(F16*G16)</f>
        <v>0</v>
      </c>
    </row>
    <row r="17" spans="2:12" customFormat="1" ht="18.75" x14ac:dyDescent="0.3">
      <c r="B17" s="272"/>
      <c r="C17" s="278">
        <v>3</v>
      </c>
      <c r="D17" s="277" t="s">
        <v>13</v>
      </c>
      <c r="E17" s="274" t="s">
        <v>88</v>
      </c>
      <c r="F17" s="275"/>
      <c r="G17" s="276"/>
      <c r="H17" s="263">
        <f>H9+H14</f>
        <v>0</v>
      </c>
    </row>
    <row r="18" spans="2:12" customFormat="1" ht="9.75" customHeight="1" x14ac:dyDescent="0.25">
      <c r="B18" s="207"/>
      <c r="C18" s="4"/>
      <c r="D18" s="4"/>
      <c r="E18" s="207"/>
      <c r="F18" s="211"/>
      <c r="G18" s="207"/>
      <c r="H18" s="4"/>
    </row>
    <row r="19" spans="2:12" customFormat="1" ht="9.75" customHeight="1" x14ac:dyDescent="0.25">
      <c r="B19" s="329"/>
      <c r="C19" s="329"/>
      <c r="D19" s="329"/>
      <c r="E19" s="329"/>
      <c r="F19" s="329"/>
      <c r="G19" s="329"/>
      <c r="H19" s="329"/>
    </row>
    <row r="20" spans="2:12" customFormat="1" ht="9.75" customHeight="1" thickBot="1" x14ac:dyDescent="0.3">
      <c r="B20" s="260"/>
      <c r="C20" s="260"/>
      <c r="D20" s="260"/>
      <c r="E20" s="260"/>
      <c r="F20" s="260"/>
      <c r="G20" s="260"/>
      <c r="H20" s="260"/>
    </row>
    <row r="21" spans="2:12" ht="15.75" x14ac:dyDescent="0.25">
      <c r="B21" s="327"/>
      <c r="C21" s="328"/>
      <c r="D21" s="328"/>
      <c r="E21" s="209"/>
      <c r="F21" s="212"/>
      <c r="G21" s="209"/>
      <c r="H21" s="102"/>
    </row>
    <row r="22" spans="2:12" ht="15.75" thickBot="1" x14ac:dyDescent="0.3">
      <c r="B22" s="208"/>
      <c r="C22" s="106"/>
      <c r="D22" s="106"/>
      <c r="E22" s="210"/>
      <c r="F22" s="213" t="s">
        <v>99</v>
      </c>
      <c r="G22" s="214"/>
      <c r="H22" s="215"/>
      <c r="K22" s="206"/>
      <c r="L22" s="206"/>
    </row>
    <row r="23" spans="2:12" x14ac:dyDescent="0.25">
      <c r="K23" s="206"/>
      <c r="L23" s="206"/>
    </row>
    <row r="24" spans="2:12" x14ac:dyDescent="0.25">
      <c r="J24" s="294"/>
      <c r="K24" s="206"/>
      <c r="L24" s="206"/>
    </row>
    <row r="26" spans="2:12" x14ac:dyDescent="0.25">
      <c r="B26" s="4"/>
      <c r="E26" s="4"/>
      <c r="F26" s="4"/>
      <c r="G26" s="4"/>
    </row>
    <row r="27" spans="2:12" x14ac:dyDescent="0.25">
      <c r="B27" s="4"/>
      <c r="E27" s="4"/>
      <c r="F27" s="4"/>
      <c r="G27" s="4"/>
    </row>
    <row r="28" spans="2:12" x14ac:dyDescent="0.25">
      <c r="B28" s="4"/>
      <c r="E28" s="4"/>
      <c r="F28" s="4"/>
      <c r="G28" s="4"/>
    </row>
    <row r="29" spans="2:12" x14ac:dyDescent="0.25">
      <c r="B29" s="4"/>
      <c r="E29" s="4"/>
      <c r="F29" s="4"/>
      <c r="G29" s="4"/>
    </row>
    <row r="30" spans="2:12" x14ac:dyDescent="0.25">
      <c r="B30" s="4"/>
      <c r="E30" s="4"/>
      <c r="F30" s="4"/>
      <c r="G30" s="4"/>
    </row>
    <row r="31" spans="2:12" x14ac:dyDescent="0.25">
      <c r="B31" s="4"/>
      <c r="E31" s="4"/>
      <c r="F31" s="4"/>
      <c r="G31" s="4"/>
    </row>
    <row r="32" spans="2:12" x14ac:dyDescent="0.25">
      <c r="B32" s="4"/>
      <c r="E32" s="4"/>
      <c r="F32" s="4"/>
      <c r="G32" s="4"/>
    </row>
    <row r="33" spans="2:7" x14ac:dyDescent="0.25">
      <c r="B33" s="4"/>
      <c r="E33" s="4"/>
      <c r="F33" s="4"/>
      <c r="G33" s="4"/>
    </row>
  </sheetData>
  <mergeCells count="13">
    <mergeCell ref="B21:D21"/>
    <mergeCell ref="B19:H19"/>
    <mergeCell ref="C7:D7"/>
    <mergeCell ref="E7:F7"/>
    <mergeCell ref="G7:H7"/>
    <mergeCell ref="C6:D6"/>
    <mergeCell ref="E6:F6"/>
    <mergeCell ref="G6:H6"/>
    <mergeCell ref="B3:H3"/>
    <mergeCell ref="G4:H4"/>
    <mergeCell ref="C5:D5"/>
    <mergeCell ref="E5:F5"/>
    <mergeCell ref="G5:H5"/>
  </mergeCells>
  <pageMargins left="0.511811024" right="0.511811024" top="0.78740157499999996" bottom="0.41" header="0.31496062000000002" footer="0.31496062000000002"/>
  <pageSetup paperSize="9" scale="60" fitToHeight="0" orientation="portrait" r:id="rId1"/>
  <rowBreaks count="1" manualBreakCount="1">
    <brk id="101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47"/>
  <sheetViews>
    <sheetView workbookViewId="0">
      <selection sqref="A1:XFD1048576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36" t="s">
        <v>100</v>
      </c>
      <c r="C3" s="337"/>
      <c r="D3" s="337"/>
      <c r="E3" s="337"/>
      <c r="F3" s="337"/>
      <c r="G3" s="337"/>
      <c r="H3" s="337"/>
      <c r="I3" s="338"/>
    </row>
    <row r="4" spans="2:9" ht="1.5" customHeight="1" x14ac:dyDescent="0.25">
      <c r="B4" s="6"/>
      <c r="C4" s="7"/>
      <c r="D4" s="2"/>
      <c r="E4" s="3"/>
      <c r="F4" s="5"/>
      <c r="G4" s="339"/>
      <c r="H4" s="339"/>
      <c r="I4" s="339"/>
    </row>
    <row r="5" spans="2:9" ht="3" customHeight="1" thickBot="1" x14ac:dyDescent="0.3">
      <c r="B5" s="16"/>
      <c r="C5" s="17"/>
      <c r="D5" s="18"/>
      <c r="E5" s="19"/>
      <c r="F5" s="20"/>
      <c r="G5" s="311"/>
      <c r="H5" s="311"/>
      <c r="I5" s="1"/>
    </row>
    <row r="6" spans="2:9" ht="61.5" customHeight="1" thickBot="1" x14ac:dyDescent="0.3">
      <c r="B6" s="313" t="s">
        <v>1</v>
      </c>
      <c r="C6" s="340" t="s">
        <v>144</v>
      </c>
      <c r="D6" s="341"/>
      <c r="E6" s="341"/>
      <c r="F6" s="341"/>
      <c r="G6" s="341"/>
      <c r="H6" s="341"/>
      <c r="I6" s="341"/>
    </row>
    <row r="7" spans="2:9" ht="16.5" thickBot="1" x14ac:dyDescent="0.3">
      <c r="B7" s="314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3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36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39">
        <v>2</v>
      </c>
      <c r="D11" s="132" t="s">
        <v>112</v>
      </c>
      <c r="E11" s="133" t="s">
        <v>88</v>
      </c>
      <c r="F11" s="134"/>
      <c r="G11" s="134"/>
      <c r="H11" s="153">
        <f>SUM(H12:H26)</f>
        <v>3885.4447</v>
      </c>
      <c r="I11" s="153">
        <f t="shared" si="0"/>
        <v>287522.90779999999</v>
      </c>
    </row>
    <row r="12" spans="2:9" x14ac:dyDescent="0.25">
      <c r="B12" s="114">
        <v>72086</v>
      </c>
      <c r="C12" s="98" t="s">
        <v>90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21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26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91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 t="s">
        <v>102</v>
      </c>
      <c r="C15" s="98" t="s">
        <v>92</v>
      </c>
      <c r="D15" s="97" t="s">
        <v>101</v>
      </c>
      <c r="E15" s="98" t="s">
        <v>45</v>
      </c>
      <c r="F15" s="100">
        <v>17</v>
      </c>
      <c r="G15" s="107">
        <v>22.43</v>
      </c>
      <c r="H15" s="99">
        <f t="shared" si="1"/>
        <v>381.31</v>
      </c>
      <c r="I15" s="150">
        <f t="shared" si="0"/>
        <v>28216.94</v>
      </c>
    </row>
    <row r="16" spans="2:9" x14ac:dyDescent="0.25">
      <c r="B16" s="114">
        <v>7175</v>
      </c>
      <c r="C16" s="98" t="s">
        <v>113</v>
      </c>
      <c r="D16" s="97" t="s">
        <v>103</v>
      </c>
      <c r="E16" s="98" t="s">
        <v>35</v>
      </c>
      <c r="F16" s="100">
        <v>0.88</v>
      </c>
      <c r="G16" s="107">
        <v>898</v>
      </c>
      <c r="H16" s="99">
        <f t="shared" si="1"/>
        <v>790.24</v>
      </c>
      <c r="I16" s="150">
        <f t="shared" si="0"/>
        <v>58477.760000000002</v>
      </c>
    </row>
    <row r="17" spans="2:9" x14ac:dyDescent="0.25">
      <c r="B17" s="114">
        <v>7181</v>
      </c>
      <c r="C17" s="98" t="s">
        <v>114</v>
      </c>
      <c r="D17" s="97" t="s">
        <v>105</v>
      </c>
      <c r="E17" s="98" t="s">
        <v>35</v>
      </c>
      <c r="F17" s="99">
        <v>2.15</v>
      </c>
      <c r="G17" s="107">
        <v>15</v>
      </c>
      <c r="H17" s="99">
        <f t="shared" si="1"/>
        <v>32.25</v>
      </c>
      <c r="I17" s="150">
        <f t="shared" si="0"/>
        <v>2386.5</v>
      </c>
    </row>
    <row r="18" spans="2:9" x14ac:dyDescent="0.25">
      <c r="B18" s="114">
        <v>7178</v>
      </c>
      <c r="C18" s="98" t="s">
        <v>115</v>
      </c>
      <c r="D18" s="97" t="s">
        <v>106</v>
      </c>
      <c r="E18" s="98" t="s">
        <v>35</v>
      </c>
      <c r="F18" s="99">
        <v>0.98</v>
      </c>
      <c r="G18" s="107">
        <v>22</v>
      </c>
      <c r="H18" s="99">
        <f t="shared" si="1"/>
        <v>21.56</v>
      </c>
      <c r="I18" s="150">
        <f t="shared" si="0"/>
        <v>1595.4399999999998</v>
      </c>
    </row>
    <row r="19" spans="2:9" x14ac:dyDescent="0.25">
      <c r="B19" s="114">
        <v>72108</v>
      </c>
      <c r="C19" s="98" t="s">
        <v>116</v>
      </c>
      <c r="D19" s="97" t="s">
        <v>107</v>
      </c>
      <c r="E19" s="98" t="s">
        <v>45</v>
      </c>
      <c r="F19" s="99">
        <v>28.74</v>
      </c>
      <c r="G19" s="107">
        <v>18.3</v>
      </c>
      <c r="H19" s="99">
        <f t="shared" si="1"/>
        <v>525.94200000000001</v>
      </c>
      <c r="I19" s="150">
        <f t="shared" si="0"/>
        <v>38919.707999999999</v>
      </c>
    </row>
    <row r="20" spans="2:9" x14ac:dyDescent="0.25">
      <c r="B20" s="114">
        <v>1108</v>
      </c>
      <c r="C20" s="98" t="s">
        <v>117</v>
      </c>
      <c r="D20" s="97" t="s">
        <v>108</v>
      </c>
      <c r="E20" s="98" t="s">
        <v>45</v>
      </c>
      <c r="F20" s="99">
        <v>13.57</v>
      </c>
      <c r="G20" s="107">
        <v>18.3</v>
      </c>
      <c r="H20" s="99">
        <f t="shared" si="1"/>
        <v>248.33100000000002</v>
      </c>
      <c r="I20" s="150">
        <f t="shared" si="0"/>
        <v>18376.494000000002</v>
      </c>
    </row>
    <row r="21" spans="2:9" x14ac:dyDescent="0.25">
      <c r="B21" s="114">
        <v>5071</v>
      </c>
      <c r="C21" s="98" t="s">
        <v>122</v>
      </c>
      <c r="D21" s="97" t="s">
        <v>118</v>
      </c>
      <c r="E21" s="98" t="s">
        <v>119</v>
      </c>
      <c r="F21" s="99">
        <v>5.83</v>
      </c>
      <c r="G21" s="107">
        <v>10</v>
      </c>
      <c r="H21" s="99">
        <f t="shared" si="1"/>
        <v>58.3</v>
      </c>
      <c r="I21" s="150">
        <f t="shared" si="0"/>
        <v>4314.2</v>
      </c>
    </row>
    <row r="22" spans="2:9" x14ac:dyDescent="0.25">
      <c r="B22" s="114">
        <v>5068</v>
      </c>
      <c r="C22" s="98" t="s">
        <v>123</v>
      </c>
      <c r="D22" s="97" t="s">
        <v>120</v>
      </c>
      <c r="E22" s="98" t="s">
        <v>119</v>
      </c>
      <c r="F22" s="99">
        <v>6.19</v>
      </c>
      <c r="G22" s="107">
        <v>8</v>
      </c>
      <c r="H22" s="99">
        <f t="shared" si="1"/>
        <v>49.52</v>
      </c>
      <c r="I22" s="150">
        <f t="shared" si="0"/>
        <v>3664.48</v>
      </c>
    </row>
    <row r="23" spans="2:9" x14ac:dyDescent="0.25">
      <c r="B23" s="114">
        <v>20247</v>
      </c>
      <c r="C23" s="98" t="s">
        <v>124</v>
      </c>
      <c r="D23" s="97" t="s">
        <v>121</v>
      </c>
      <c r="E23" s="98" t="s">
        <v>119</v>
      </c>
      <c r="F23" s="99">
        <v>6.66</v>
      </c>
      <c r="G23" s="107">
        <v>6</v>
      </c>
      <c r="H23" s="99">
        <f t="shared" si="1"/>
        <v>39.96</v>
      </c>
      <c r="I23" s="150">
        <f t="shared" si="0"/>
        <v>2957.04</v>
      </c>
    </row>
    <row r="24" spans="2:9" x14ac:dyDescent="0.25">
      <c r="B24" s="114" t="s">
        <v>131</v>
      </c>
      <c r="C24" s="98" t="s">
        <v>128</v>
      </c>
      <c r="D24" s="97" t="s">
        <v>146</v>
      </c>
      <c r="E24" s="98" t="s">
        <v>18</v>
      </c>
      <c r="F24" s="99">
        <v>63.35</v>
      </c>
      <c r="G24" s="138">
        <v>7.69</v>
      </c>
      <c r="H24" s="137">
        <f t="shared" si="1"/>
        <v>487.16150000000005</v>
      </c>
      <c r="I24" s="157">
        <f t="shared" si="0"/>
        <v>36049.951000000001</v>
      </c>
    </row>
    <row r="25" spans="2:9" x14ac:dyDescent="0.25">
      <c r="B25" s="114">
        <v>6117</v>
      </c>
      <c r="C25" s="98" t="s">
        <v>127</v>
      </c>
      <c r="D25" s="97" t="s">
        <v>125</v>
      </c>
      <c r="E25" s="98" t="s">
        <v>30</v>
      </c>
      <c r="F25" s="99">
        <v>9.23</v>
      </c>
      <c r="G25" s="107">
        <v>16</v>
      </c>
      <c r="H25" s="99">
        <f>G25*F25</f>
        <v>147.68</v>
      </c>
      <c r="I25" s="150">
        <f>H25*74</f>
        <v>10928.32</v>
      </c>
    </row>
    <row r="26" spans="2:9" ht="15.75" thickBot="1" x14ac:dyDescent="0.3">
      <c r="B26" s="136">
        <v>1213</v>
      </c>
      <c r="C26" s="164" t="s">
        <v>145</v>
      </c>
      <c r="D26" s="165" t="s">
        <v>126</v>
      </c>
      <c r="E26" s="164" t="s">
        <v>30</v>
      </c>
      <c r="F26" s="137">
        <v>11.97</v>
      </c>
      <c r="G26" s="138">
        <v>16</v>
      </c>
      <c r="H26" s="137">
        <f t="shared" si="1"/>
        <v>191.52</v>
      </c>
      <c r="I26" s="157">
        <f t="shared" si="0"/>
        <v>14172.480000000001</v>
      </c>
    </row>
    <row r="27" spans="2:9" ht="15.75" x14ac:dyDescent="0.25">
      <c r="B27" s="109"/>
      <c r="C27" s="110">
        <v>3</v>
      </c>
      <c r="D27" s="111" t="s">
        <v>129</v>
      </c>
      <c r="E27" s="112" t="s">
        <v>88</v>
      </c>
      <c r="F27" s="113"/>
      <c r="G27" s="120"/>
      <c r="H27" s="153">
        <f>SUM(H28:H29)</f>
        <v>158.81899999999999</v>
      </c>
      <c r="I27" s="158">
        <f t="shared" si="0"/>
        <v>11752.606</v>
      </c>
    </row>
    <row r="28" spans="2:9" x14ac:dyDescent="0.25">
      <c r="B28" s="114" t="s">
        <v>131</v>
      </c>
      <c r="C28" s="98" t="s">
        <v>23</v>
      </c>
      <c r="D28" s="97" t="s">
        <v>130</v>
      </c>
      <c r="E28" s="98" t="s">
        <v>18</v>
      </c>
      <c r="F28" s="99">
        <v>63.35</v>
      </c>
      <c r="G28" s="107">
        <v>1.1399999999999999</v>
      </c>
      <c r="H28" s="99">
        <f>G28*F28</f>
        <v>72.218999999999994</v>
      </c>
      <c r="I28" s="150">
        <f t="shared" si="0"/>
        <v>5344.2059999999992</v>
      </c>
    </row>
    <row r="29" spans="2:9" ht="15.75" thickBot="1" x14ac:dyDescent="0.3">
      <c r="B29" s="115" t="s">
        <v>48</v>
      </c>
      <c r="C29" s="116" t="s">
        <v>29</v>
      </c>
      <c r="D29" s="117" t="s">
        <v>132</v>
      </c>
      <c r="E29" s="116" t="s">
        <v>95</v>
      </c>
      <c r="F29" s="118">
        <v>86.6</v>
      </c>
      <c r="G29" s="119">
        <v>1</v>
      </c>
      <c r="H29" s="118">
        <f>G29*F29</f>
        <v>86.6</v>
      </c>
      <c r="I29" s="151">
        <f t="shared" si="0"/>
        <v>6408.4</v>
      </c>
    </row>
    <row r="30" spans="2:9" ht="15.75" x14ac:dyDescent="0.25">
      <c r="B30" s="109"/>
      <c r="C30" s="166">
        <v>4</v>
      </c>
      <c r="D30" s="111" t="s">
        <v>133</v>
      </c>
      <c r="E30" s="112" t="s">
        <v>88</v>
      </c>
      <c r="F30" s="113"/>
      <c r="G30" s="120"/>
      <c r="H30" s="153">
        <f>SUM(H31)</f>
        <v>62.744000000000007</v>
      </c>
      <c r="I30" s="158">
        <f t="shared" si="0"/>
        <v>4643.0560000000005</v>
      </c>
    </row>
    <row r="31" spans="2:9" ht="15.75" thickBot="1" x14ac:dyDescent="0.3">
      <c r="B31" s="115" t="s">
        <v>135</v>
      </c>
      <c r="C31" s="116" t="s">
        <v>36</v>
      </c>
      <c r="D31" s="117" t="s">
        <v>134</v>
      </c>
      <c r="E31" s="116" t="s">
        <v>18</v>
      </c>
      <c r="F31" s="118">
        <v>7.13</v>
      </c>
      <c r="G31" s="119">
        <v>8.8000000000000007</v>
      </c>
      <c r="H31" s="118">
        <f>G31*F31</f>
        <v>62.744000000000007</v>
      </c>
      <c r="I31" s="151">
        <f t="shared" si="0"/>
        <v>4643.0560000000005</v>
      </c>
    </row>
    <row r="32" spans="2:9" ht="15.75" x14ac:dyDescent="0.25">
      <c r="B32" s="130"/>
      <c r="C32" s="131">
        <v>5</v>
      </c>
      <c r="D32" s="132" t="s">
        <v>136</v>
      </c>
      <c r="E32" s="133" t="s">
        <v>88</v>
      </c>
      <c r="F32" s="134"/>
      <c r="G32" s="145"/>
      <c r="H32" s="153">
        <f>SUM(H33:H36)</f>
        <v>171.5</v>
      </c>
      <c r="I32" s="153">
        <f t="shared" si="0"/>
        <v>12691</v>
      </c>
    </row>
    <row r="33" spans="2:9" x14ac:dyDescent="0.25">
      <c r="B33" s="114">
        <v>9537</v>
      </c>
      <c r="C33" s="98" t="s">
        <v>85</v>
      </c>
      <c r="D33" s="97" t="s">
        <v>84</v>
      </c>
      <c r="E33" s="98" t="s">
        <v>18</v>
      </c>
      <c r="F33" s="99">
        <v>1.26</v>
      </c>
      <c r="G33" s="108">
        <v>50</v>
      </c>
      <c r="H33" s="99">
        <f>G33*F33</f>
        <v>63</v>
      </c>
      <c r="I33" s="150">
        <f t="shared" si="0"/>
        <v>4662</v>
      </c>
    </row>
    <row r="34" spans="2:9" x14ac:dyDescent="0.25">
      <c r="B34" s="114" t="s">
        <v>48</v>
      </c>
      <c r="C34" s="98" t="s">
        <v>86</v>
      </c>
      <c r="D34" s="97" t="s">
        <v>139</v>
      </c>
      <c r="E34" s="98" t="s">
        <v>4</v>
      </c>
      <c r="F34" s="99">
        <v>36</v>
      </c>
      <c r="G34" s="108">
        <v>1</v>
      </c>
      <c r="H34" s="99">
        <f t="shared" ref="H34:H36" si="2">G34*F34</f>
        <v>36</v>
      </c>
      <c r="I34" s="150">
        <f t="shared" si="0"/>
        <v>2664</v>
      </c>
    </row>
    <row r="35" spans="2:9" x14ac:dyDescent="0.25">
      <c r="B35" s="114" t="s">
        <v>48</v>
      </c>
      <c r="C35" s="98" t="s">
        <v>140</v>
      </c>
      <c r="D35" s="97" t="s">
        <v>141</v>
      </c>
      <c r="E35" s="98" t="s">
        <v>4</v>
      </c>
      <c r="F35" s="99">
        <v>25</v>
      </c>
      <c r="G35" s="108">
        <v>1</v>
      </c>
      <c r="H35" s="99">
        <f t="shared" si="2"/>
        <v>25</v>
      </c>
      <c r="I35" s="150">
        <f t="shared" si="0"/>
        <v>1850</v>
      </c>
    </row>
    <row r="36" spans="2:9" ht="15.75" thickBot="1" x14ac:dyDescent="0.3">
      <c r="B36" s="115" t="s">
        <v>48</v>
      </c>
      <c r="C36" s="116" t="s">
        <v>142</v>
      </c>
      <c r="D36" s="117" t="s">
        <v>94</v>
      </c>
      <c r="E36" s="116" t="s">
        <v>4</v>
      </c>
      <c r="F36" s="118">
        <v>190</v>
      </c>
      <c r="G36" s="121">
        <v>0.25</v>
      </c>
      <c r="H36" s="118">
        <f t="shared" si="2"/>
        <v>47.5</v>
      </c>
      <c r="I36" s="151">
        <f t="shared" si="0"/>
        <v>3515</v>
      </c>
    </row>
    <row r="37" spans="2:9" ht="3" customHeight="1" thickBot="1" x14ac:dyDescent="0.3">
      <c r="B37" s="342"/>
      <c r="C37" s="343"/>
      <c r="D37" s="343"/>
      <c r="E37" s="343"/>
      <c r="F37" s="343"/>
      <c r="G37" s="343"/>
      <c r="H37" s="343"/>
      <c r="I37" s="344"/>
    </row>
    <row r="38" spans="2:9" ht="19.5" thickBot="1" x14ac:dyDescent="0.35">
      <c r="B38" s="140"/>
      <c r="C38" s="146">
        <v>6</v>
      </c>
      <c r="D38" s="141" t="s">
        <v>13</v>
      </c>
      <c r="E38" s="142" t="s">
        <v>88</v>
      </c>
      <c r="F38" s="143"/>
      <c r="G38" s="147"/>
      <c r="H38" s="154">
        <f>H32+H30+H27+H11+H8</f>
        <v>4475.5317000000005</v>
      </c>
      <c r="I38" s="155">
        <f>I32+I30+I27+I11+I8</f>
        <v>331189.34580000001</v>
      </c>
    </row>
    <row r="39" spans="2:9" hidden="1" x14ac:dyDescent="0.25">
      <c r="B39" s="130"/>
      <c r="C39" s="139" t="s">
        <v>85</v>
      </c>
      <c r="D39" s="132" t="s">
        <v>96</v>
      </c>
      <c r="E39" s="133" t="s">
        <v>88</v>
      </c>
      <c r="F39" s="134"/>
      <c r="G39" s="145"/>
      <c r="H39" s="135">
        <f>H38*20%</f>
        <v>895.10634000000016</v>
      </c>
    </row>
    <row r="40" spans="2:9" ht="15.75" hidden="1" thickBot="1" x14ac:dyDescent="0.3">
      <c r="B40" s="122"/>
      <c r="C40" s="116" t="s">
        <v>86</v>
      </c>
      <c r="D40" s="123" t="s">
        <v>97</v>
      </c>
      <c r="E40" s="124" t="s">
        <v>88</v>
      </c>
      <c r="F40" s="125"/>
      <c r="G40" s="126"/>
      <c r="H40" s="127">
        <f>H39+H38</f>
        <v>5370.6380400000007</v>
      </c>
    </row>
    <row r="41" spans="2:9" ht="15.75" thickBot="1" x14ac:dyDescent="0.3"/>
    <row r="42" spans="2:9" ht="15.75" x14ac:dyDescent="0.25">
      <c r="B42" s="332" t="s">
        <v>143</v>
      </c>
      <c r="C42" s="333"/>
      <c r="D42" s="333"/>
      <c r="E42" s="101"/>
      <c r="F42" s="101"/>
      <c r="G42" s="101"/>
      <c r="H42" s="101"/>
      <c r="I42" s="102"/>
    </row>
    <row r="43" spans="2:9" x14ac:dyDescent="0.25">
      <c r="B43" s="103"/>
      <c r="C43" s="1"/>
      <c r="D43" s="1"/>
      <c r="E43" s="1"/>
      <c r="F43" s="1"/>
      <c r="G43" s="1"/>
      <c r="H43" s="1"/>
      <c r="I43" s="104" t="s">
        <v>98</v>
      </c>
    </row>
    <row r="44" spans="2:9" x14ac:dyDescent="0.25">
      <c r="B44" s="103"/>
      <c r="C44" s="1"/>
      <c r="D44" s="1"/>
      <c r="E44" s="1"/>
      <c r="F44" s="1"/>
      <c r="G44" s="1"/>
      <c r="H44" s="1"/>
      <c r="I44" s="104"/>
    </row>
    <row r="45" spans="2:9" x14ac:dyDescent="0.25">
      <c r="B45" s="103"/>
      <c r="C45" s="1"/>
      <c r="D45" s="1" t="s">
        <v>98</v>
      </c>
      <c r="E45" s="1"/>
      <c r="F45" s="1"/>
      <c r="G45" s="1"/>
      <c r="H45" s="1"/>
      <c r="I45" s="104"/>
    </row>
    <row r="46" spans="2:9" x14ac:dyDescent="0.25">
      <c r="B46" s="103"/>
      <c r="C46" s="1"/>
      <c r="D46" s="1" t="s">
        <v>98</v>
      </c>
      <c r="E46" s="1"/>
      <c r="F46" s="1"/>
      <c r="G46" s="1"/>
      <c r="H46" s="1"/>
      <c r="I46" s="104"/>
    </row>
    <row r="47" spans="2:9" ht="15.75" thickBot="1" x14ac:dyDescent="0.3">
      <c r="B47" s="105"/>
      <c r="C47" s="106"/>
      <c r="D47" s="106"/>
      <c r="E47" s="106"/>
      <c r="F47" s="334" t="s">
        <v>99</v>
      </c>
      <c r="G47" s="334"/>
      <c r="H47" s="334"/>
      <c r="I47" s="335"/>
    </row>
  </sheetData>
  <mergeCells count="8">
    <mergeCell ref="B42:D42"/>
    <mergeCell ref="F47:I47"/>
    <mergeCell ref="B3:I3"/>
    <mergeCell ref="G4:I4"/>
    <mergeCell ref="G5:H5"/>
    <mergeCell ref="B6:B7"/>
    <mergeCell ref="C6:I6"/>
    <mergeCell ref="B37:I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I47"/>
  <sheetViews>
    <sheetView topLeftCell="D1" workbookViewId="0">
      <selection activeCell="H34" sqref="H34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36" t="s">
        <v>100</v>
      </c>
      <c r="C3" s="337"/>
      <c r="D3" s="337"/>
      <c r="E3" s="337"/>
      <c r="F3" s="337"/>
      <c r="G3" s="337"/>
      <c r="H3" s="337"/>
      <c r="I3" s="338"/>
    </row>
    <row r="4" spans="2:9" ht="1.5" customHeight="1" x14ac:dyDescent="0.25">
      <c r="B4" s="6"/>
      <c r="C4" s="7"/>
      <c r="D4" s="2"/>
      <c r="E4" s="3"/>
      <c r="F4" s="5"/>
      <c r="G4" s="339"/>
      <c r="H4" s="339"/>
      <c r="I4" s="339"/>
    </row>
    <row r="5" spans="2:9" ht="3" customHeight="1" thickBot="1" x14ac:dyDescent="0.3">
      <c r="B5" s="16"/>
      <c r="C5" s="17"/>
      <c r="D5" s="18"/>
      <c r="E5" s="19"/>
      <c r="F5" s="20"/>
      <c r="G5" s="311"/>
      <c r="H5" s="311"/>
      <c r="I5" s="1"/>
    </row>
    <row r="6" spans="2:9" ht="61.5" customHeight="1" thickBot="1" x14ac:dyDescent="0.3">
      <c r="B6" s="313" t="s">
        <v>1</v>
      </c>
      <c r="C6" s="340" t="s">
        <v>154</v>
      </c>
      <c r="D6" s="341"/>
      <c r="E6" s="341"/>
      <c r="F6" s="341"/>
      <c r="G6" s="341"/>
      <c r="H6" s="341"/>
      <c r="I6" s="341"/>
    </row>
    <row r="7" spans="2:9" ht="16.5" thickBot="1" x14ac:dyDescent="0.3">
      <c r="B7" s="345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111.16999999999999</v>
      </c>
      <c r="I8" s="158">
        <f t="shared" ref="I8:I10" si="0">H8*74</f>
        <v>8226.58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8</v>
      </c>
      <c r="H9" s="100">
        <f>G9*F9</f>
        <v>16.399999999999999</v>
      </c>
      <c r="I9" s="129">
        <f t="shared" si="0"/>
        <v>1213.5999999999999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63">
        <f t="shared" si="0"/>
        <v>7012.98</v>
      </c>
    </row>
    <row r="11" spans="2:9" ht="15.75" x14ac:dyDescent="0.25">
      <c r="B11" s="130"/>
      <c r="C11" s="162">
        <v>2</v>
      </c>
      <c r="D11" s="132" t="s">
        <v>147</v>
      </c>
      <c r="E11" s="133" t="s">
        <v>88</v>
      </c>
      <c r="F11" s="134"/>
      <c r="G11" s="134"/>
      <c r="H11" s="159">
        <f>SUM(H12:H20)</f>
        <v>1403.633</v>
      </c>
      <c r="I11" s="161">
        <f>H11*74</f>
        <v>103868.842</v>
      </c>
    </row>
    <row r="12" spans="2:9" x14ac:dyDescent="0.25">
      <c r="B12" s="114">
        <v>72108</v>
      </c>
      <c r="C12" s="98" t="s">
        <v>90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20" si="1">G12*F12</f>
        <v>525.94200000000001</v>
      </c>
      <c r="I12" s="150">
        <f t="shared" ref="I12:I27" si="2">H12*74</f>
        <v>38919.707999999999</v>
      </c>
    </row>
    <row r="13" spans="2:9" x14ac:dyDescent="0.25">
      <c r="B13" s="114">
        <v>1108</v>
      </c>
      <c r="C13" s="98" t="s">
        <v>21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91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92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113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114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5071</v>
      </c>
      <c r="C18" s="98" t="s">
        <v>115</v>
      </c>
      <c r="D18" s="97" t="s">
        <v>153</v>
      </c>
      <c r="E18" s="98" t="s">
        <v>119</v>
      </c>
      <c r="F18" s="99">
        <v>3</v>
      </c>
      <c r="G18" s="107">
        <v>10</v>
      </c>
      <c r="H18" s="99">
        <f t="shared" si="1"/>
        <v>30</v>
      </c>
      <c r="I18" s="150">
        <f t="shared" si="2"/>
        <v>2220</v>
      </c>
    </row>
    <row r="19" spans="2:9" x14ac:dyDescent="0.25">
      <c r="B19" s="136">
        <v>6117</v>
      </c>
      <c r="C19" s="98" t="s">
        <v>116</v>
      </c>
      <c r="D19" s="97" t="s">
        <v>125</v>
      </c>
      <c r="E19" s="98" t="s">
        <v>30</v>
      </c>
      <c r="F19" s="99">
        <v>9.23</v>
      </c>
      <c r="G19" s="107">
        <v>8</v>
      </c>
      <c r="H19" s="99">
        <f>G19*F19</f>
        <v>73.84</v>
      </c>
      <c r="I19" s="150">
        <f>H19*74</f>
        <v>5464.16</v>
      </c>
    </row>
    <row r="20" spans="2:9" ht="15.75" thickBot="1" x14ac:dyDescent="0.3">
      <c r="B20" s="115">
        <v>1213</v>
      </c>
      <c r="C20" s="98" t="s">
        <v>117</v>
      </c>
      <c r="D20" s="117" t="s">
        <v>126</v>
      </c>
      <c r="E20" s="116" t="s">
        <v>30</v>
      </c>
      <c r="F20" s="118">
        <v>11.97</v>
      </c>
      <c r="G20" s="119">
        <v>8</v>
      </c>
      <c r="H20" s="118">
        <f t="shared" si="1"/>
        <v>95.76</v>
      </c>
      <c r="I20" s="151">
        <f t="shared" si="2"/>
        <v>7086.2400000000007</v>
      </c>
    </row>
    <row r="21" spans="2:9" ht="15.75" x14ac:dyDescent="0.25">
      <c r="B21" s="109"/>
      <c r="C21" s="110">
        <v>3</v>
      </c>
      <c r="D21" s="111" t="s">
        <v>129</v>
      </c>
      <c r="E21" s="112" t="s">
        <v>88</v>
      </c>
      <c r="F21" s="113"/>
      <c r="G21" s="120"/>
      <c r="H21" s="153">
        <f>SUM(H22:H23)</f>
        <v>158.81899999999999</v>
      </c>
      <c r="I21" s="158">
        <f t="shared" si="2"/>
        <v>11752.606</v>
      </c>
    </row>
    <row r="22" spans="2:9" x14ac:dyDescent="0.25">
      <c r="B22" s="114" t="s">
        <v>131</v>
      </c>
      <c r="C22" s="98" t="s">
        <v>23</v>
      </c>
      <c r="D22" s="97" t="s">
        <v>130</v>
      </c>
      <c r="E22" s="98" t="s">
        <v>18</v>
      </c>
      <c r="F22" s="99">
        <v>63.35</v>
      </c>
      <c r="G22" s="107">
        <v>1.1399999999999999</v>
      </c>
      <c r="H22" s="99">
        <f>G22*F22</f>
        <v>72.218999999999994</v>
      </c>
      <c r="I22" s="150">
        <f t="shared" si="2"/>
        <v>5344.2059999999992</v>
      </c>
    </row>
    <row r="23" spans="2:9" ht="15.75" thickBot="1" x14ac:dyDescent="0.3">
      <c r="B23" s="115" t="s">
        <v>48</v>
      </c>
      <c r="C23" s="116" t="s">
        <v>29</v>
      </c>
      <c r="D23" s="117" t="s">
        <v>132</v>
      </c>
      <c r="E23" s="116" t="s">
        <v>95</v>
      </c>
      <c r="F23" s="118">
        <v>86.6</v>
      </c>
      <c r="G23" s="119">
        <v>1</v>
      </c>
      <c r="H23" s="118">
        <f>G23*F23</f>
        <v>86.6</v>
      </c>
      <c r="I23" s="151">
        <f t="shared" si="2"/>
        <v>6408.4</v>
      </c>
    </row>
    <row r="24" spans="2:9" ht="15.75" x14ac:dyDescent="0.25">
      <c r="B24" s="130"/>
      <c r="C24" s="131">
        <v>4</v>
      </c>
      <c r="D24" s="132" t="s">
        <v>136</v>
      </c>
      <c r="E24" s="133" t="s">
        <v>88</v>
      </c>
      <c r="F24" s="134"/>
      <c r="G24" s="145"/>
      <c r="H24" s="159">
        <f>SUM(H25:H27)</f>
        <v>124</v>
      </c>
      <c r="I24" s="159">
        <f t="shared" si="2"/>
        <v>9176</v>
      </c>
    </row>
    <row r="25" spans="2:9" x14ac:dyDescent="0.25">
      <c r="B25" s="114">
        <v>9537</v>
      </c>
      <c r="C25" s="98" t="s">
        <v>36</v>
      </c>
      <c r="D25" s="97" t="s">
        <v>84</v>
      </c>
      <c r="E25" s="98" t="s">
        <v>18</v>
      </c>
      <c r="F25" s="99">
        <v>1.26</v>
      </c>
      <c r="G25" s="108">
        <v>50</v>
      </c>
      <c r="H25" s="99">
        <f>G25*F25</f>
        <v>63</v>
      </c>
      <c r="I25" s="150">
        <f t="shared" si="2"/>
        <v>4662</v>
      </c>
    </row>
    <row r="26" spans="2:9" x14ac:dyDescent="0.25">
      <c r="B26" s="114" t="s">
        <v>48</v>
      </c>
      <c r="C26" s="98" t="s">
        <v>63</v>
      </c>
      <c r="D26" s="97" t="s">
        <v>139</v>
      </c>
      <c r="E26" s="98" t="s">
        <v>4</v>
      </c>
      <c r="F26" s="99">
        <v>36</v>
      </c>
      <c r="G26" s="108">
        <v>1</v>
      </c>
      <c r="H26" s="99">
        <f t="shared" ref="H26:H27" si="3">G26*F26</f>
        <v>36</v>
      </c>
      <c r="I26" s="150">
        <f t="shared" si="2"/>
        <v>2664</v>
      </c>
    </row>
    <row r="27" spans="2:9" ht="15.75" thickBot="1" x14ac:dyDescent="0.3">
      <c r="B27" s="114" t="s">
        <v>48</v>
      </c>
      <c r="C27" s="98" t="s">
        <v>64</v>
      </c>
      <c r="D27" s="97" t="s">
        <v>141</v>
      </c>
      <c r="E27" s="98" t="s">
        <v>4</v>
      </c>
      <c r="F27" s="99">
        <v>25</v>
      </c>
      <c r="G27" s="108">
        <v>1</v>
      </c>
      <c r="H27" s="99">
        <f t="shared" si="3"/>
        <v>25</v>
      </c>
      <c r="I27" s="150">
        <f t="shared" si="2"/>
        <v>1850</v>
      </c>
    </row>
    <row r="28" spans="2:9" ht="3.75" customHeight="1" thickBot="1" x14ac:dyDescent="0.3">
      <c r="B28" s="346"/>
      <c r="C28" s="347"/>
      <c r="D28" s="347"/>
      <c r="E28" s="347"/>
      <c r="F28" s="347"/>
      <c r="G28" s="347"/>
      <c r="H28" s="347"/>
      <c r="I28" s="348"/>
    </row>
    <row r="29" spans="2:9" ht="19.5" thickBot="1" x14ac:dyDescent="0.35">
      <c r="B29" s="140"/>
      <c r="C29" s="146">
        <v>5</v>
      </c>
      <c r="D29" s="141" t="s">
        <v>13</v>
      </c>
      <c r="E29" s="142" t="s">
        <v>88</v>
      </c>
      <c r="F29" s="143"/>
      <c r="G29" s="147"/>
      <c r="H29" s="154">
        <f>H24+H21+H11</f>
        <v>1686.452</v>
      </c>
      <c r="I29" s="155">
        <f>I24+I21+I11+I8</f>
        <v>133024.02799999999</v>
      </c>
    </row>
    <row r="30" spans="2:9" hidden="1" x14ac:dyDescent="0.25">
      <c r="B30" s="130"/>
      <c r="C30" s="139" t="s">
        <v>85</v>
      </c>
      <c r="D30" s="132" t="s">
        <v>96</v>
      </c>
      <c r="E30" s="133" t="s">
        <v>88</v>
      </c>
      <c r="F30" s="134"/>
      <c r="G30" s="145"/>
      <c r="H30" s="135">
        <f>H29*20%</f>
        <v>337.29040000000003</v>
      </c>
    </row>
    <row r="31" spans="2:9" ht="15.75" hidden="1" thickBot="1" x14ac:dyDescent="0.3">
      <c r="B31" s="122"/>
      <c r="C31" s="116" t="s">
        <v>86</v>
      </c>
      <c r="D31" s="123" t="s">
        <v>97</v>
      </c>
      <c r="E31" s="124" t="s">
        <v>88</v>
      </c>
      <c r="F31" s="125"/>
      <c r="G31" s="126"/>
      <c r="H31" s="127">
        <f>H30+H29</f>
        <v>2023.7424000000001</v>
      </c>
    </row>
    <row r="32" spans="2:9" ht="15.75" thickBot="1" x14ac:dyDescent="0.3"/>
    <row r="33" spans="2:9" ht="15.75" x14ac:dyDescent="0.25">
      <c r="B33" s="332" t="s">
        <v>143</v>
      </c>
      <c r="C33" s="333"/>
      <c r="D33" s="333"/>
      <c r="E33" s="101"/>
      <c r="F33" s="101"/>
      <c r="G33" s="101"/>
      <c r="H33" s="101"/>
      <c r="I33" s="102"/>
    </row>
    <row r="34" spans="2:9" x14ac:dyDescent="0.25">
      <c r="B34" s="103"/>
      <c r="C34" s="1"/>
      <c r="D34" s="1"/>
      <c r="E34" s="1"/>
      <c r="F34" s="1"/>
      <c r="G34" s="1"/>
      <c r="H34" s="1"/>
      <c r="I34" s="104" t="s">
        <v>98</v>
      </c>
    </row>
    <row r="35" spans="2:9" x14ac:dyDescent="0.25">
      <c r="B35" s="103"/>
      <c r="C35" s="1"/>
      <c r="D35" s="1"/>
      <c r="E35" s="1"/>
      <c r="F35" s="1"/>
      <c r="G35" s="1"/>
      <c r="H35" s="1"/>
      <c r="I35" s="104"/>
    </row>
    <row r="36" spans="2:9" x14ac:dyDescent="0.25">
      <c r="B36" s="103"/>
      <c r="C36" s="1"/>
      <c r="D36" s="1"/>
      <c r="E36" s="1"/>
      <c r="F36" s="1"/>
      <c r="G36" s="1"/>
      <c r="H36" s="1"/>
      <c r="I36" s="104"/>
    </row>
    <row r="37" spans="2:9" x14ac:dyDescent="0.25">
      <c r="B37" s="103"/>
      <c r="C37" s="1"/>
      <c r="D37" s="1"/>
      <c r="E37" s="1"/>
      <c r="F37" s="1"/>
      <c r="G37" s="1"/>
      <c r="H37" s="1"/>
      <c r="I37" s="104"/>
    </row>
    <row r="38" spans="2:9" x14ac:dyDescent="0.25">
      <c r="B38" s="103"/>
      <c r="C38" s="1"/>
      <c r="D38" s="1" t="s">
        <v>98</v>
      </c>
      <c r="E38" s="1"/>
      <c r="F38" s="1"/>
      <c r="G38" s="1"/>
      <c r="H38" s="1"/>
      <c r="I38" s="104"/>
    </row>
    <row r="39" spans="2:9" ht="15.75" thickBot="1" x14ac:dyDescent="0.3">
      <c r="B39" s="105"/>
      <c r="C39" s="106"/>
      <c r="D39" s="106"/>
      <c r="E39" s="106"/>
      <c r="F39" s="334" t="s">
        <v>99</v>
      </c>
      <c r="G39" s="334"/>
      <c r="H39" s="334"/>
      <c r="I39" s="335"/>
    </row>
    <row r="43" spans="2:9" x14ac:dyDescent="0.25">
      <c r="D43" s="4" t="s">
        <v>98</v>
      </c>
    </row>
    <row r="45" spans="2:9" x14ac:dyDescent="0.25">
      <c r="D45" s="4" t="s">
        <v>98</v>
      </c>
    </row>
    <row r="47" spans="2:9" x14ac:dyDescent="0.25">
      <c r="D47" s="4" t="s">
        <v>98</v>
      </c>
    </row>
  </sheetData>
  <mergeCells count="8">
    <mergeCell ref="B33:D33"/>
    <mergeCell ref="F39:I39"/>
    <mergeCell ref="B3:I3"/>
    <mergeCell ref="G4:I4"/>
    <mergeCell ref="G5:H5"/>
    <mergeCell ref="B6:B7"/>
    <mergeCell ref="C6:I6"/>
    <mergeCell ref="B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I63"/>
  <sheetViews>
    <sheetView workbookViewId="0">
      <selection activeCell="D52" sqref="D52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2851562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36" t="s">
        <v>100</v>
      </c>
      <c r="C3" s="337"/>
      <c r="D3" s="337"/>
      <c r="E3" s="337"/>
      <c r="F3" s="337"/>
      <c r="G3" s="337"/>
      <c r="H3" s="337"/>
      <c r="I3" s="338"/>
    </row>
    <row r="4" spans="2:9" ht="1.5" customHeight="1" x14ac:dyDescent="0.25">
      <c r="B4" s="6"/>
      <c r="C4" s="7"/>
      <c r="D4" s="2"/>
      <c r="E4" s="3"/>
      <c r="F4" s="5"/>
      <c r="G4" s="339"/>
      <c r="H4" s="339"/>
      <c r="I4" s="339"/>
    </row>
    <row r="5" spans="2:9" ht="3" customHeight="1" thickBot="1" x14ac:dyDescent="0.3">
      <c r="B5" s="16"/>
      <c r="C5" s="17"/>
      <c r="D5" s="18"/>
      <c r="E5" s="19"/>
      <c r="F5" s="20"/>
      <c r="G5" s="311"/>
      <c r="H5" s="311"/>
      <c r="I5" s="1"/>
    </row>
    <row r="6" spans="2:9" ht="61.5" customHeight="1" thickBot="1" x14ac:dyDescent="0.3">
      <c r="B6" s="349" t="s">
        <v>1</v>
      </c>
      <c r="C6" s="340" t="s">
        <v>159</v>
      </c>
      <c r="D6" s="341"/>
      <c r="E6" s="341"/>
      <c r="F6" s="341"/>
      <c r="G6" s="341"/>
      <c r="H6" s="341"/>
      <c r="I6" s="341"/>
    </row>
    <row r="7" spans="2:9" ht="16.5" customHeight="1" thickBot="1" x14ac:dyDescent="0.3">
      <c r="B7" s="350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189.07</v>
      </c>
      <c r="I8" s="158">
        <f t="shared" ref="I8:I10" si="0">H8*74</f>
        <v>13991.18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46</v>
      </c>
      <c r="H9" s="100">
        <f>G9*F9</f>
        <v>94.3</v>
      </c>
      <c r="I9" s="129">
        <f t="shared" si="0"/>
        <v>6978.2</v>
      </c>
    </row>
    <row r="10" spans="2:9" ht="15.75" thickBot="1" x14ac:dyDescent="0.3">
      <c r="B10" s="136">
        <v>15462</v>
      </c>
      <c r="C10" s="164" t="s">
        <v>93</v>
      </c>
      <c r="D10" s="165" t="s">
        <v>109</v>
      </c>
      <c r="E10" s="164" t="s">
        <v>110</v>
      </c>
      <c r="F10" s="170">
        <v>3.51</v>
      </c>
      <c r="G10" s="138">
        <v>27</v>
      </c>
      <c r="H10" s="170">
        <f>G10*F10</f>
        <v>94.77</v>
      </c>
      <c r="I10" s="171">
        <f t="shared" si="0"/>
        <v>7012.98</v>
      </c>
    </row>
    <row r="11" spans="2:9" ht="15.75" x14ac:dyDescent="0.25">
      <c r="B11" s="109"/>
      <c r="C11" s="167" t="s">
        <v>90</v>
      </c>
      <c r="D11" s="111" t="s">
        <v>198</v>
      </c>
      <c r="E11" s="112" t="s">
        <v>88</v>
      </c>
      <c r="F11" s="113"/>
      <c r="G11" s="113"/>
      <c r="H11" s="153">
        <f>SUM(H12:H29)</f>
        <v>2549.1129999999998</v>
      </c>
      <c r="I11" s="158">
        <f>H11*74</f>
        <v>188634.36199999999</v>
      </c>
    </row>
    <row r="12" spans="2:9" x14ac:dyDescent="0.25">
      <c r="B12" s="114">
        <v>72108</v>
      </c>
      <c r="C12" s="98" t="s">
        <v>174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36" si="1">G12*F12</f>
        <v>525.94200000000001</v>
      </c>
      <c r="I12" s="150">
        <f t="shared" ref="I12:I43" si="2">H12*74</f>
        <v>38919.707999999999</v>
      </c>
    </row>
    <row r="13" spans="2:9" x14ac:dyDescent="0.25">
      <c r="B13" s="114">
        <v>1108</v>
      </c>
      <c r="C13" s="98" t="s">
        <v>175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176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177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178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179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72086</v>
      </c>
      <c r="C18" s="98" t="s">
        <v>180</v>
      </c>
      <c r="D18" s="97" t="s">
        <v>168</v>
      </c>
      <c r="E18" s="98" t="s">
        <v>45</v>
      </c>
      <c r="F18" s="100">
        <v>3.29</v>
      </c>
      <c r="G18" s="98">
        <v>54</v>
      </c>
      <c r="H18" s="99">
        <f t="shared" si="1"/>
        <v>177.66</v>
      </c>
      <c r="I18" s="150">
        <f t="shared" si="2"/>
        <v>13146.84</v>
      </c>
    </row>
    <row r="19" spans="2:9" x14ac:dyDescent="0.25">
      <c r="B19" s="114">
        <v>72085</v>
      </c>
      <c r="C19" s="98" t="s">
        <v>181</v>
      </c>
      <c r="D19" s="97" t="s">
        <v>169</v>
      </c>
      <c r="E19" s="98" t="s">
        <v>45</v>
      </c>
      <c r="F19" s="100">
        <v>1.08</v>
      </c>
      <c r="G19" s="98">
        <v>132</v>
      </c>
      <c r="H19" s="99">
        <f t="shared" si="1"/>
        <v>142.56</v>
      </c>
      <c r="I19" s="150">
        <f t="shared" si="2"/>
        <v>10549.44</v>
      </c>
    </row>
    <row r="20" spans="2:9" x14ac:dyDescent="0.25">
      <c r="B20" s="114">
        <v>72087</v>
      </c>
      <c r="C20" s="98" t="s">
        <v>182</v>
      </c>
      <c r="D20" s="97" t="s">
        <v>170</v>
      </c>
      <c r="E20" s="98" t="s">
        <v>45</v>
      </c>
      <c r="F20" s="100">
        <v>8.77</v>
      </c>
      <c r="G20" s="98">
        <v>30</v>
      </c>
      <c r="H20" s="99">
        <f t="shared" si="1"/>
        <v>263.09999999999997</v>
      </c>
      <c r="I20" s="150">
        <f t="shared" si="2"/>
        <v>19469.399999999998</v>
      </c>
    </row>
    <row r="21" spans="2:9" x14ac:dyDescent="0.25">
      <c r="B21" s="114">
        <v>5071</v>
      </c>
      <c r="C21" s="98" t="s">
        <v>183</v>
      </c>
      <c r="D21" s="97" t="s">
        <v>153</v>
      </c>
      <c r="E21" s="98" t="s">
        <v>119</v>
      </c>
      <c r="F21" s="99">
        <v>3</v>
      </c>
      <c r="G21" s="107">
        <v>10</v>
      </c>
      <c r="H21" s="99">
        <f>G21*F21</f>
        <v>30</v>
      </c>
      <c r="I21" s="150">
        <f>H21*74</f>
        <v>2220</v>
      </c>
    </row>
    <row r="22" spans="2:9" x14ac:dyDescent="0.25">
      <c r="B22" s="114">
        <v>6117</v>
      </c>
      <c r="C22" s="98" t="s">
        <v>184</v>
      </c>
      <c r="D22" s="97" t="s">
        <v>125</v>
      </c>
      <c r="E22" s="98" t="s">
        <v>30</v>
      </c>
      <c r="F22" s="99">
        <v>9.23</v>
      </c>
      <c r="G22" s="107">
        <v>8</v>
      </c>
      <c r="H22" s="99">
        <f>G22*F22</f>
        <v>73.84</v>
      </c>
      <c r="I22" s="150">
        <f>H22*74</f>
        <v>5464.16</v>
      </c>
    </row>
    <row r="23" spans="2:9" x14ac:dyDescent="0.25">
      <c r="B23" s="114">
        <v>1213</v>
      </c>
      <c r="C23" s="98" t="s">
        <v>185</v>
      </c>
      <c r="D23" s="97" t="s">
        <v>126</v>
      </c>
      <c r="E23" s="98" t="s">
        <v>30</v>
      </c>
      <c r="F23" s="99">
        <v>11.97</v>
      </c>
      <c r="G23" s="107">
        <v>8</v>
      </c>
      <c r="H23" s="99">
        <f>G23*F23</f>
        <v>95.76</v>
      </c>
      <c r="I23" s="150">
        <f>H23*74</f>
        <v>7086.2400000000007</v>
      </c>
    </row>
    <row r="24" spans="2:9" ht="15.75" x14ac:dyDescent="0.25">
      <c r="B24" s="130"/>
      <c r="C24" s="131" t="s">
        <v>21</v>
      </c>
      <c r="D24" s="169" t="s">
        <v>194</v>
      </c>
      <c r="E24" s="133" t="s">
        <v>88</v>
      </c>
      <c r="F24" s="134"/>
      <c r="G24" s="145"/>
      <c r="H24" s="159">
        <f>SUM(H25:H29)</f>
        <v>281.08</v>
      </c>
      <c r="I24" s="161">
        <f>SUM(I25:I29)</f>
        <v>20799.919999999998</v>
      </c>
    </row>
    <row r="25" spans="2:9" x14ac:dyDescent="0.25">
      <c r="B25" s="114">
        <v>983</v>
      </c>
      <c r="C25" s="98" t="s">
        <v>188</v>
      </c>
      <c r="D25" s="97" t="s">
        <v>164</v>
      </c>
      <c r="E25" s="98" t="s">
        <v>45</v>
      </c>
      <c r="F25" s="99">
        <v>0.88</v>
      </c>
      <c r="G25" s="107">
        <v>10</v>
      </c>
      <c r="H25" s="99">
        <f>G25*F25</f>
        <v>8.8000000000000007</v>
      </c>
      <c r="I25" s="150">
        <f>H25*74</f>
        <v>651.20000000000005</v>
      </c>
    </row>
    <row r="26" spans="2:9" x14ac:dyDescent="0.25">
      <c r="B26" s="114">
        <v>984</v>
      </c>
      <c r="C26" s="98" t="s">
        <v>189</v>
      </c>
      <c r="D26" s="97" t="s">
        <v>165</v>
      </c>
      <c r="E26" s="98" t="s">
        <v>45</v>
      </c>
      <c r="F26" s="99">
        <v>1.23</v>
      </c>
      <c r="G26" s="107">
        <v>10</v>
      </c>
      <c r="H26" s="99">
        <f>G26*F26</f>
        <v>12.3</v>
      </c>
      <c r="I26" s="150">
        <f>H26*74</f>
        <v>910.2</v>
      </c>
    </row>
    <row r="27" spans="2:9" x14ac:dyDescent="0.25">
      <c r="B27" s="114">
        <v>994</v>
      </c>
      <c r="C27" s="98" t="s">
        <v>190</v>
      </c>
      <c r="D27" s="97" t="s">
        <v>193</v>
      </c>
      <c r="E27" s="98" t="s">
        <v>45</v>
      </c>
      <c r="F27" s="99">
        <v>3.27</v>
      </c>
      <c r="G27" s="107">
        <v>10</v>
      </c>
      <c r="H27" s="99">
        <f>G27*F27</f>
        <v>32.700000000000003</v>
      </c>
      <c r="I27" s="150">
        <f>H27*74</f>
        <v>2419.8000000000002</v>
      </c>
    </row>
    <row r="28" spans="2:9" x14ac:dyDescent="0.25">
      <c r="B28" s="114">
        <v>6113</v>
      </c>
      <c r="C28" s="98" t="s">
        <v>191</v>
      </c>
      <c r="D28" s="97" t="s">
        <v>61</v>
      </c>
      <c r="E28" s="98" t="s">
        <v>30</v>
      </c>
      <c r="F28" s="99">
        <v>9.33</v>
      </c>
      <c r="G28" s="107">
        <v>8</v>
      </c>
      <c r="H28" s="99">
        <f>G28*F28</f>
        <v>74.64</v>
      </c>
      <c r="I28" s="150">
        <f>H28*74</f>
        <v>5523.36</v>
      </c>
    </row>
    <row r="29" spans="2:9" x14ac:dyDescent="0.25">
      <c r="B29" s="114">
        <v>2439</v>
      </c>
      <c r="C29" s="98" t="s">
        <v>192</v>
      </c>
      <c r="D29" s="97" t="s">
        <v>199</v>
      </c>
      <c r="E29" s="98" t="s">
        <v>30</v>
      </c>
      <c r="F29" s="99">
        <v>19.079999999999998</v>
      </c>
      <c r="G29" s="107">
        <v>8</v>
      </c>
      <c r="H29" s="99">
        <f>G29*F29</f>
        <v>152.63999999999999</v>
      </c>
      <c r="I29" s="150">
        <f>H29*74</f>
        <v>11295.359999999999</v>
      </c>
    </row>
    <row r="30" spans="2:9" ht="15.75" x14ac:dyDescent="0.25">
      <c r="B30" s="130"/>
      <c r="C30" s="131" t="s">
        <v>91</v>
      </c>
      <c r="D30" s="132" t="s">
        <v>197</v>
      </c>
      <c r="E30" s="133" t="s">
        <v>88</v>
      </c>
      <c r="F30" s="134"/>
      <c r="G30" s="145"/>
      <c r="H30" s="159">
        <f>SUM(H31:H36)</f>
        <v>2085.9059999999999</v>
      </c>
      <c r="I30" s="161">
        <f>SUM(I31:I36)</f>
        <v>154357.04399999999</v>
      </c>
    </row>
    <row r="31" spans="2:9" x14ac:dyDescent="0.25">
      <c r="B31" s="114" t="s">
        <v>131</v>
      </c>
      <c r="C31" s="98" t="s">
        <v>200</v>
      </c>
      <c r="D31" s="97" t="s">
        <v>160</v>
      </c>
      <c r="E31" s="98" t="s">
        <v>18</v>
      </c>
      <c r="F31" s="99">
        <v>63.35</v>
      </c>
      <c r="G31" s="107">
        <v>6</v>
      </c>
      <c r="H31" s="99">
        <f t="shared" si="1"/>
        <v>380.1</v>
      </c>
      <c r="I31" s="150">
        <f t="shared" si="2"/>
        <v>28127.4</v>
      </c>
    </row>
    <row r="32" spans="2:9" x14ac:dyDescent="0.25">
      <c r="B32" s="114" t="s">
        <v>131</v>
      </c>
      <c r="C32" s="98" t="s">
        <v>201</v>
      </c>
      <c r="D32" s="97" t="s">
        <v>130</v>
      </c>
      <c r="E32" s="98" t="s">
        <v>18</v>
      </c>
      <c r="F32" s="99">
        <v>63.35</v>
      </c>
      <c r="G32" s="107">
        <v>4</v>
      </c>
      <c r="H32" s="99">
        <f t="shared" si="1"/>
        <v>253.4</v>
      </c>
      <c r="I32" s="150">
        <f t="shared" si="2"/>
        <v>18751.600000000002</v>
      </c>
    </row>
    <row r="33" spans="2:9" x14ac:dyDescent="0.25">
      <c r="B33" s="114">
        <v>6042</v>
      </c>
      <c r="C33" s="98" t="s">
        <v>202</v>
      </c>
      <c r="D33" s="97" t="s">
        <v>161</v>
      </c>
      <c r="E33" s="98" t="s">
        <v>162</v>
      </c>
      <c r="F33" s="99">
        <v>438.55</v>
      </c>
      <c r="G33" s="107">
        <v>1.6</v>
      </c>
      <c r="H33" s="99">
        <f t="shared" si="1"/>
        <v>701.68000000000006</v>
      </c>
      <c r="I33" s="150">
        <f t="shared" si="2"/>
        <v>51924.320000000007</v>
      </c>
    </row>
    <row r="34" spans="2:9" x14ac:dyDescent="0.25">
      <c r="B34" s="114">
        <v>34</v>
      </c>
      <c r="C34" s="98" t="s">
        <v>203</v>
      </c>
      <c r="D34" s="97" t="s">
        <v>163</v>
      </c>
      <c r="E34" s="98" t="s">
        <v>119</v>
      </c>
      <c r="F34" s="99">
        <v>3.42</v>
      </c>
      <c r="G34" s="107">
        <v>27.3</v>
      </c>
      <c r="H34" s="99">
        <f t="shared" si="1"/>
        <v>93.366</v>
      </c>
      <c r="I34" s="150">
        <f t="shared" si="2"/>
        <v>6909.0839999999998</v>
      </c>
    </row>
    <row r="35" spans="2:9" x14ac:dyDescent="0.25">
      <c r="B35" s="114">
        <v>2700</v>
      </c>
      <c r="C35" s="98" t="s">
        <v>204</v>
      </c>
      <c r="D35" s="97" t="s">
        <v>166</v>
      </c>
      <c r="E35" s="98" t="s">
        <v>18</v>
      </c>
      <c r="F35" s="99">
        <v>14.62</v>
      </c>
      <c r="G35" s="107">
        <v>36</v>
      </c>
      <c r="H35" s="99">
        <f t="shared" si="1"/>
        <v>526.31999999999994</v>
      </c>
      <c r="I35" s="150">
        <f t="shared" si="2"/>
        <v>38947.679999999993</v>
      </c>
    </row>
    <row r="36" spans="2:9" ht="15.75" thickBot="1" x14ac:dyDescent="0.3">
      <c r="B36" s="115">
        <v>72214</v>
      </c>
      <c r="C36" s="116" t="s">
        <v>205</v>
      </c>
      <c r="D36" s="117" t="s">
        <v>167</v>
      </c>
      <c r="E36" s="116" t="s">
        <v>162</v>
      </c>
      <c r="F36" s="118">
        <v>32.76</v>
      </c>
      <c r="G36" s="119">
        <v>4</v>
      </c>
      <c r="H36" s="118">
        <f t="shared" si="1"/>
        <v>131.04</v>
      </c>
      <c r="I36" s="151">
        <f t="shared" si="2"/>
        <v>9696.9599999999991</v>
      </c>
    </row>
    <row r="37" spans="2:9" ht="15.75" x14ac:dyDescent="0.25">
      <c r="B37" s="130"/>
      <c r="C37" s="131">
        <v>3</v>
      </c>
      <c r="D37" s="132" t="s">
        <v>129</v>
      </c>
      <c r="E37" s="133" t="s">
        <v>88</v>
      </c>
      <c r="F37" s="134"/>
      <c r="G37" s="145"/>
      <c r="H37" s="159">
        <f>SUM(H38:H39)</f>
        <v>158.81899999999999</v>
      </c>
      <c r="I37" s="161">
        <f t="shared" si="2"/>
        <v>11752.606</v>
      </c>
    </row>
    <row r="38" spans="2:9" x14ac:dyDescent="0.25">
      <c r="B38" s="114" t="s">
        <v>131</v>
      </c>
      <c r="C38" s="98" t="s">
        <v>23</v>
      </c>
      <c r="D38" s="97" t="s">
        <v>130</v>
      </c>
      <c r="E38" s="98" t="s">
        <v>18</v>
      </c>
      <c r="F38" s="99">
        <v>63.35</v>
      </c>
      <c r="G38" s="107">
        <v>1.1399999999999999</v>
      </c>
      <c r="H38" s="99">
        <f>G38*F38</f>
        <v>72.218999999999994</v>
      </c>
      <c r="I38" s="150">
        <f t="shared" si="2"/>
        <v>5344.2059999999992</v>
      </c>
    </row>
    <row r="39" spans="2:9" ht="15.75" thickBot="1" x14ac:dyDescent="0.3">
      <c r="B39" s="115" t="s">
        <v>48</v>
      </c>
      <c r="C39" s="116" t="s">
        <v>29</v>
      </c>
      <c r="D39" s="117" t="s">
        <v>132</v>
      </c>
      <c r="E39" s="116" t="s">
        <v>95</v>
      </c>
      <c r="F39" s="118">
        <v>86.6</v>
      </c>
      <c r="G39" s="119">
        <v>1</v>
      </c>
      <c r="H39" s="118">
        <f>G39*F39</f>
        <v>86.6</v>
      </c>
      <c r="I39" s="151">
        <f t="shared" si="2"/>
        <v>6408.4</v>
      </c>
    </row>
    <row r="40" spans="2:9" ht="15.75" x14ac:dyDescent="0.25">
      <c r="B40" s="130"/>
      <c r="C40" s="131">
        <v>4</v>
      </c>
      <c r="D40" s="132" t="s">
        <v>136</v>
      </c>
      <c r="E40" s="133" t="s">
        <v>88</v>
      </c>
      <c r="F40" s="134"/>
      <c r="G40" s="145"/>
      <c r="H40" s="159">
        <f>SUM(H41:H43)</f>
        <v>124</v>
      </c>
      <c r="I40" s="159">
        <f t="shared" si="2"/>
        <v>9176</v>
      </c>
    </row>
    <row r="41" spans="2:9" x14ac:dyDescent="0.25">
      <c r="B41" s="114">
        <v>9537</v>
      </c>
      <c r="C41" s="98" t="s">
        <v>36</v>
      </c>
      <c r="D41" s="97" t="s">
        <v>84</v>
      </c>
      <c r="E41" s="98" t="s">
        <v>18</v>
      </c>
      <c r="F41" s="99">
        <v>1.26</v>
      </c>
      <c r="G41" s="108">
        <v>50</v>
      </c>
      <c r="H41" s="99">
        <f>G41*F41</f>
        <v>63</v>
      </c>
      <c r="I41" s="150">
        <f t="shared" si="2"/>
        <v>4662</v>
      </c>
    </row>
    <row r="42" spans="2:9" x14ac:dyDescent="0.25">
      <c r="B42" s="114" t="s">
        <v>48</v>
      </c>
      <c r="C42" s="98" t="s">
        <v>63</v>
      </c>
      <c r="D42" s="97" t="s">
        <v>139</v>
      </c>
      <c r="E42" s="98" t="s">
        <v>4</v>
      </c>
      <c r="F42" s="99">
        <v>36</v>
      </c>
      <c r="G42" s="108">
        <v>1</v>
      </c>
      <c r="H42" s="99">
        <f t="shared" ref="H42:H43" si="3">G42*F42</f>
        <v>36</v>
      </c>
      <c r="I42" s="150">
        <f t="shared" si="2"/>
        <v>2664</v>
      </c>
    </row>
    <row r="43" spans="2:9" ht="15.75" thickBot="1" x14ac:dyDescent="0.3">
      <c r="B43" s="114" t="s">
        <v>48</v>
      </c>
      <c r="C43" s="98" t="s">
        <v>64</v>
      </c>
      <c r="D43" s="97" t="s">
        <v>141</v>
      </c>
      <c r="E43" s="98" t="s">
        <v>4</v>
      </c>
      <c r="F43" s="99">
        <v>25</v>
      </c>
      <c r="G43" s="108">
        <v>1</v>
      </c>
      <c r="H43" s="99">
        <f t="shared" si="3"/>
        <v>25</v>
      </c>
      <c r="I43" s="150">
        <f t="shared" si="2"/>
        <v>1850</v>
      </c>
    </row>
    <row r="44" spans="2:9" ht="3.75" customHeight="1" thickBot="1" x14ac:dyDescent="0.3">
      <c r="B44" s="346"/>
      <c r="C44" s="347"/>
      <c r="D44" s="347"/>
      <c r="E44" s="347"/>
      <c r="F44" s="347"/>
      <c r="G44" s="347"/>
      <c r="H44" s="347"/>
      <c r="I44" s="348"/>
    </row>
    <row r="45" spans="2:9" ht="19.5" thickBot="1" x14ac:dyDescent="0.35">
      <c r="B45" s="140"/>
      <c r="C45" s="146">
        <v>5</v>
      </c>
      <c r="D45" s="141" t="s">
        <v>13</v>
      </c>
      <c r="E45" s="142" t="s">
        <v>88</v>
      </c>
      <c r="F45" s="143"/>
      <c r="G45" s="147"/>
      <c r="H45" s="154">
        <f>H40+H37+H11+H30+H8+H24</f>
        <v>5387.9879999999994</v>
      </c>
      <c r="I45" s="155">
        <f>I40+I37+I11+I8+I30+I24</f>
        <v>398711.11199999996</v>
      </c>
    </row>
    <row r="46" spans="2:9" ht="15" hidden="1" customHeight="1" x14ac:dyDescent="0.25">
      <c r="B46" s="130"/>
      <c r="C46" s="139" t="s">
        <v>85</v>
      </c>
      <c r="D46" s="132" t="s">
        <v>96</v>
      </c>
      <c r="E46" s="133" t="s">
        <v>88</v>
      </c>
      <c r="F46" s="134"/>
      <c r="G46" s="145"/>
      <c r="H46" s="135">
        <f>H45*20%</f>
        <v>1077.5975999999998</v>
      </c>
    </row>
    <row r="47" spans="2:9" ht="15.75" hidden="1" customHeight="1" thickBot="1" x14ac:dyDescent="0.3">
      <c r="B47" s="122"/>
      <c r="C47" s="116" t="s">
        <v>86</v>
      </c>
      <c r="D47" s="123" t="s">
        <v>97</v>
      </c>
      <c r="E47" s="124" t="s">
        <v>88</v>
      </c>
      <c r="F47" s="125"/>
      <c r="G47" s="126"/>
      <c r="H47" s="127">
        <f>H46+H45</f>
        <v>6465.5855999999994</v>
      </c>
    </row>
    <row r="48" spans="2:9" ht="15.75" thickBot="1" x14ac:dyDescent="0.3"/>
    <row r="49" spans="2:9" ht="15.75" x14ac:dyDescent="0.25">
      <c r="B49" s="332" t="s">
        <v>143</v>
      </c>
      <c r="C49" s="333"/>
      <c r="D49" s="333"/>
      <c r="E49" s="101"/>
      <c r="F49" s="101"/>
      <c r="G49" s="101"/>
      <c r="H49" s="101"/>
      <c r="I49" s="102"/>
    </row>
    <row r="50" spans="2:9" x14ac:dyDescent="0.25">
      <c r="B50" s="103"/>
      <c r="C50" s="1"/>
      <c r="D50" s="1" t="s">
        <v>98</v>
      </c>
      <c r="E50" s="1"/>
      <c r="F50" s="1"/>
      <c r="G50" s="1"/>
      <c r="H50" s="1"/>
      <c r="I50" s="104" t="s">
        <v>98</v>
      </c>
    </row>
    <row r="51" spans="2:9" x14ac:dyDescent="0.25">
      <c r="B51" s="103"/>
      <c r="C51" s="1"/>
      <c r="D51" s="1"/>
      <c r="E51" s="1"/>
      <c r="F51" s="1"/>
      <c r="G51" s="1"/>
      <c r="H51" s="1"/>
      <c r="I51" s="104"/>
    </row>
    <row r="52" spans="2:9" x14ac:dyDescent="0.25">
      <c r="B52" s="103"/>
      <c r="C52" s="1"/>
      <c r="D52" s="1"/>
      <c r="E52" s="1"/>
      <c r="F52" s="1"/>
      <c r="G52" s="1"/>
      <c r="H52" s="1"/>
      <c r="I52" s="104"/>
    </row>
    <row r="53" spans="2:9" x14ac:dyDescent="0.25">
      <c r="B53" s="103"/>
      <c r="C53" s="1"/>
      <c r="D53" s="1"/>
      <c r="E53" s="1"/>
      <c r="F53" s="1"/>
      <c r="G53" s="1"/>
      <c r="H53" s="1"/>
      <c r="I53" s="104"/>
    </row>
    <row r="54" spans="2:9" x14ac:dyDescent="0.25">
      <c r="B54" s="103"/>
      <c r="C54" s="1"/>
      <c r="D54" s="1" t="s">
        <v>98</v>
      </c>
      <c r="E54" s="1"/>
      <c r="F54" s="1"/>
      <c r="G54" s="1"/>
      <c r="H54" s="1"/>
      <c r="I54" s="104"/>
    </row>
    <row r="55" spans="2:9" ht="15.75" thickBot="1" x14ac:dyDescent="0.3">
      <c r="B55" s="105"/>
      <c r="C55" s="106"/>
      <c r="D55" s="106"/>
      <c r="E55" s="106"/>
      <c r="F55" s="334" t="s">
        <v>99</v>
      </c>
      <c r="G55" s="334"/>
      <c r="H55" s="334"/>
      <c r="I55" s="335"/>
    </row>
    <row r="56" spans="2:9" x14ac:dyDescent="0.25">
      <c r="B56" s="168"/>
    </row>
    <row r="59" spans="2:9" x14ac:dyDescent="0.25">
      <c r="D59" s="4" t="s">
        <v>98</v>
      </c>
    </row>
    <row r="61" spans="2:9" x14ac:dyDescent="0.25">
      <c r="D61" s="4" t="s">
        <v>98</v>
      </c>
    </row>
    <row r="63" spans="2:9" x14ac:dyDescent="0.25">
      <c r="D63" s="4" t="s">
        <v>98</v>
      </c>
    </row>
  </sheetData>
  <mergeCells count="8">
    <mergeCell ref="B49:D49"/>
    <mergeCell ref="F55:I55"/>
    <mergeCell ref="B44:I44"/>
    <mergeCell ref="B3:I3"/>
    <mergeCell ref="G4:I4"/>
    <mergeCell ref="G5:H5"/>
    <mergeCell ref="B6:B7"/>
    <mergeCell ref="C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58"/>
  <sheetViews>
    <sheetView workbookViewId="0">
      <selection activeCell="D13" sqref="D13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140625" style="4" bestFit="1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36" t="s">
        <v>100</v>
      </c>
      <c r="C3" s="337"/>
      <c r="D3" s="337"/>
      <c r="E3" s="337"/>
      <c r="F3" s="337"/>
      <c r="G3" s="337"/>
      <c r="H3" s="337"/>
      <c r="I3" s="338"/>
    </row>
    <row r="4" spans="2:9" ht="1.5" customHeight="1" x14ac:dyDescent="0.25">
      <c r="B4" s="6"/>
      <c r="C4" s="7"/>
      <c r="D4" s="2"/>
      <c r="E4" s="3"/>
      <c r="F4" s="5"/>
      <c r="G4" s="339"/>
      <c r="H4" s="339"/>
      <c r="I4" s="339"/>
    </row>
    <row r="5" spans="2:9" ht="3" customHeight="1" thickBot="1" x14ac:dyDescent="0.3">
      <c r="B5" s="16"/>
      <c r="C5" s="17"/>
      <c r="D5" s="18"/>
      <c r="E5" s="19"/>
      <c r="F5" s="20"/>
      <c r="G5" s="311"/>
      <c r="H5" s="311"/>
      <c r="I5" s="1"/>
    </row>
    <row r="6" spans="2:9" ht="61.5" customHeight="1" thickBot="1" x14ac:dyDescent="0.3">
      <c r="B6" s="313" t="s">
        <v>1</v>
      </c>
      <c r="C6" s="340" t="s">
        <v>196</v>
      </c>
      <c r="D6" s="341"/>
      <c r="E6" s="341"/>
      <c r="F6" s="341"/>
      <c r="G6" s="341"/>
      <c r="H6" s="341"/>
      <c r="I6" s="341"/>
    </row>
    <row r="7" spans="2:9" ht="16.5" thickBot="1" x14ac:dyDescent="0.3">
      <c r="B7" s="314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8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47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62" t="s">
        <v>90</v>
      </c>
      <c r="D11" s="132" t="s">
        <v>112</v>
      </c>
      <c r="E11" s="133" t="s">
        <v>88</v>
      </c>
      <c r="F11" s="134"/>
      <c r="G11" s="134"/>
      <c r="H11" s="153">
        <f>SUM(H12:H25)</f>
        <v>3398.2832000000003</v>
      </c>
      <c r="I11" s="153">
        <f>H11*74</f>
        <v>251472.95680000001</v>
      </c>
    </row>
    <row r="12" spans="2:9" x14ac:dyDescent="0.25">
      <c r="B12" s="114">
        <v>72086</v>
      </c>
      <c r="C12" s="98" t="s">
        <v>174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175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32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176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>
        <v>6117</v>
      </c>
      <c r="C15" s="98" t="s">
        <v>177</v>
      </c>
      <c r="D15" s="97" t="s">
        <v>125</v>
      </c>
      <c r="E15" s="98" t="s">
        <v>30</v>
      </c>
      <c r="F15" s="99">
        <v>9.23</v>
      </c>
      <c r="G15" s="107">
        <v>16</v>
      </c>
      <c r="H15" s="99">
        <f>G15*F15</f>
        <v>147.68</v>
      </c>
      <c r="I15" s="150">
        <f>H15*74</f>
        <v>10928.32</v>
      </c>
    </row>
    <row r="16" spans="2:9" x14ac:dyDescent="0.25">
      <c r="B16" s="136">
        <v>1213</v>
      </c>
      <c r="C16" s="98" t="s">
        <v>178</v>
      </c>
      <c r="D16" s="165" t="s">
        <v>126</v>
      </c>
      <c r="E16" s="164" t="s">
        <v>30</v>
      </c>
      <c r="F16" s="137">
        <v>11.97</v>
      </c>
      <c r="G16" s="138">
        <v>16</v>
      </c>
      <c r="H16" s="137">
        <f>G16*F16</f>
        <v>191.52</v>
      </c>
      <c r="I16" s="157">
        <f>H16*74</f>
        <v>14172.480000000001</v>
      </c>
    </row>
    <row r="17" spans="2:9" x14ac:dyDescent="0.25">
      <c r="B17" s="114" t="s">
        <v>102</v>
      </c>
      <c r="C17" s="98" t="s">
        <v>179</v>
      </c>
      <c r="D17" s="97" t="s">
        <v>101</v>
      </c>
      <c r="E17" s="98" t="s">
        <v>45</v>
      </c>
      <c r="F17" s="100">
        <v>17</v>
      </c>
      <c r="G17" s="107">
        <v>22.43</v>
      </c>
      <c r="H17" s="99">
        <f t="shared" si="1"/>
        <v>381.31</v>
      </c>
      <c r="I17" s="150">
        <f t="shared" si="0"/>
        <v>28216.94</v>
      </c>
    </row>
    <row r="18" spans="2:9" x14ac:dyDescent="0.25">
      <c r="B18" s="114">
        <v>7175</v>
      </c>
      <c r="C18" s="98" t="s">
        <v>180</v>
      </c>
      <c r="D18" s="97" t="s">
        <v>103</v>
      </c>
      <c r="E18" s="98" t="s">
        <v>35</v>
      </c>
      <c r="F18" s="100">
        <v>0.88</v>
      </c>
      <c r="G18" s="107">
        <v>898</v>
      </c>
      <c r="H18" s="99">
        <f t="shared" si="1"/>
        <v>790.24</v>
      </c>
      <c r="I18" s="150">
        <f t="shared" si="0"/>
        <v>58477.760000000002</v>
      </c>
    </row>
    <row r="19" spans="2:9" x14ac:dyDescent="0.25">
      <c r="B19" s="114">
        <v>7181</v>
      </c>
      <c r="C19" s="98" t="s">
        <v>181</v>
      </c>
      <c r="D19" s="97" t="s">
        <v>105</v>
      </c>
      <c r="E19" s="98" t="s">
        <v>35</v>
      </c>
      <c r="F19" s="99">
        <v>2.15</v>
      </c>
      <c r="G19" s="107">
        <v>15</v>
      </c>
      <c r="H19" s="99">
        <f t="shared" si="1"/>
        <v>32.25</v>
      </c>
      <c r="I19" s="150">
        <f t="shared" si="0"/>
        <v>2386.5</v>
      </c>
    </row>
    <row r="20" spans="2:9" x14ac:dyDescent="0.25">
      <c r="B20" s="114">
        <v>7178</v>
      </c>
      <c r="C20" s="98" t="s">
        <v>182</v>
      </c>
      <c r="D20" s="97" t="s">
        <v>106</v>
      </c>
      <c r="E20" s="98" t="s">
        <v>35</v>
      </c>
      <c r="F20" s="99">
        <v>0.98</v>
      </c>
      <c r="G20" s="107">
        <v>22</v>
      </c>
      <c r="H20" s="99">
        <f t="shared" si="1"/>
        <v>21.56</v>
      </c>
      <c r="I20" s="150">
        <f t="shared" si="0"/>
        <v>1595.4399999999998</v>
      </c>
    </row>
    <row r="21" spans="2:9" x14ac:dyDescent="0.25">
      <c r="B21" s="114">
        <v>72108</v>
      </c>
      <c r="C21" s="98" t="s">
        <v>183</v>
      </c>
      <c r="D21" s="97" t="s">
        <v>107</v>
      </c>
      <c r="E21" s="98" t="s">
        <v>45</v>
      </c>
      <c r="F21" s="99">
        <v>28.74</v>
      </c>
      <c r="G21" s="107">
        <v>18.3</v>
      </c>
      <c r="H21" s="99">
        <f t="shared" si="1"/>
        <v>525.94200000000001</v>
      </c>
      <c r="I21" s="150">
        <f t="shared" si="0"/>
        <v>38919.707999999999</v>
      </c>
    </row>
    <row r="22" spans="2:9" x14ac:dyDescent="0.25">
      <c r="B22" s="114">
        <v>1108</v>
      </c>
      <c r="C22" s="98" t="s">
        <v>184</v>
      </c>
      <c r="D22" s="97" t="s">
        <v>108</v>
      </c>
      <c r="E22" s="98" t="s">
        <v>45</v>
      </c>
      <c r="F22" s="99">
        <v>13.57</v>
      </c>
      <c r="G22" s="107">
        <v>18.3</v>
      </c>
      <c r="H22" s="99">
        <f>G22*F22</f>
        <v>248.33100000000002</v>
      </c>
      <c r="I22" s="150">
        <f>H22*74</f>
        <v>18376.494000000002</v>
      </c>
    </row>
    <row r="23" spans="2:9" x14ac:dyDescent="0.25">
      <c r="B23" s="114">
        <v>5071</v>
      </c>
      <c r="C23" s="98" t="s">
        <v>185</v>
      </c>
      <c r="D23" s="97" t="s">
        <v>118</v>
      </c>
      <c r="E23" s="98" t="s">
        <v>119</v>
      </c>
      <c r="F23" s="99">
        <v>5.83</v>
      </c>
      <c r="G23" s="107">
        <v>10</v>
      </c>
      <c r="H23" s="99">
        <f>G23*F23</f>
        <v>58.3</v>
      </c>
      <c r="I23" s="150">
        <f>H23*74</f>
        <v>4314.2</v>
      </c>
    </row>
    <row r="24" spans="2:9" x14ac:dyDescent="0.25">
      <c r="B24" s="114">
        <v>5068</v>
      </c>
      <c r="C24" s="98" t="s">
        <v>186</v>
      </c>
      <c r="D24" s="97" t="s">
        <v>120</v>
      </c>
      <c r="E24" s="98" t="s">
        <v>119</v>
      </c>
      <c r="F24" s="99">
        <v>6.19</v>
      </c>
      <c r="G24" s="107">
        <v>8</v>
      </c>
      <c r="H24" s="99">
        <f>G24*F24</f>
        <v>49.52</v>
      </c>
      <c r="I24" s="150">
        <f>H24*74</f>
        <v>3664.48</v>
      </c>
    </row>
    <row r="25" spans="2:9" ht="15.75" thickBot="1" x14ac:dyDescent="0.3">
      <c r="B25" s="136">
        <v>20247</v>
      </c>
      <c r="C25" s="164" t="s">
        <v>187</v>
      </c>
      <c r="D25" s="165" t="s">
        <v>121</v>
      </c>
      <c r="E25" s="164" t="s">
        <v>119</v>
      </c>
      <c r="F25" s="137">
        <v>6.66</v>
      </c>
      <c r="G25" s="138">
        <v>6</v>
      </c>
      <c r="H25" s="137">
        <f>G25*F25</f>
        <v>39.96</v>
      </c>
      <c r="I25" s="157">
        <f>H25*74</f>
        <v>2957.04</v>
      </c>
    </row>
    <row r="26" spans="2:9" ht="15.75" x14ac:dyDescent="0.25">
      <c r="B26" s="109"/>
      <c r="C26" s="167" t="s">
        <v>21</v>
      </c>
      <c r="D26" s="111" t="s">
        <v>173</v>
      </c>
      <c r="E26" s="112" t="s">
        <v>88</v>
      </c>
      <c r="F26" s="113"/>
      <c r="G26" s="113"/>
      <c r="H26" s="153">
        <f>SUM(H27:H32)</f>
        <v>4486.9045999999998</v>
      </c>
      <c r="I26" s="158">
        <f>H26*74</f>
        <v>332030.94039999996</v>
      </c>
    </row>
    <row r="27" spans="2:9" x14ac:dyDescent="0.25">
      <c r="B27" s="114" t="s">
        <v>131</v>
      </c>
      <c r="C27" s="98" t="s">
        <v>188</v>
      </c>
      <c r="D27" s="97" t="s">
        <v>160</v>
      </c>
      <c r="E27" s="98" t="s">
        <v>18</v>
      </c>
      <c r="F27" s="99">
        <v>63.35</v>
      </c>
      <c r="G27" s="107">
        <v>6</v>
      </c>
      <c r="H27" s="99">
        <f t="shared" si="1"/>
        <v>380.1</v>
      </c>
      <c r="I27" s="150">
        <f t="shared" si="0"/>
        <v>28127.4</v>
      </c>
    </row>
    <row r="28" spans="2:9" x14ac:dyDescent="0.25">
      <c r="B28" s="114" t="s">
        <v>131</v>
      </c>
      <c r="C28" s="98" t="s">
        <v>189</v>
      </c>
      <c r="D28" s="97" t="s">
        <v>130</v>
      </c>
      <c r="E28" s="98" t="s">
        <v>18</v>
      </c>
      <c r="F28" s="99">
        <v>63.35</v>
      </c>
      <c r="G28" s="107">
        <v>8.5</v>
      </c>
      <c r="H28" s="99">
        <f t="shared" si="1"/>
        <v>538.47500000000002</v>
      </c>
      <c r="I28" s="150">
        <f t="shared" si="0"/>
        <v>39847.15</v>
      </c>
    </row>
    <row r="29" spans="2:9" x14ac:dyDescent="0.25">
      <c r="B29" s="114">
        <v>72214</v>
      </c>
      <c r="C29" s="98" t="s">
        <v>190</v>
      </c>
      <c r="D29" s="97" t="s">
        <v>167</v>
      </c>
      <c r="E29" s="98" t="s">
        <v>162</v>
      </c>
      <c r="F29" s="99">
        <v>32.76</v>
      </c>
      <c r="G29" s="107">
        <v>8.5</v>
      </c>
      <c r="H29" s="99">
        <f t="shared" si="1"/>
        <v>278.45999999999998</v>
      </c>
      <c r="I29" s="150">
        <f t="shared" si="0"/>
        <v>20606.039999999997</v>
      </c>
    </row>
    <row r="30" spans="2:9" x14ac:dyDescent="0.25">
      <c r="B30" s="114">
        <v>34</v>
      </c>
      <c r="C30" s="98" t="s">
        <v>190</v>
      </c>
      <c r="D30" s="97" t="s">
        <v>163</v>
      </c>
      <c r="E30" s="98" t="s">
        <v>119</v>
      </c>
      <c r="F30" s="99">
        <v>3.42</v>
      </c>
      <c r="G30" s="107">
        <v>36.200000000000003</v>
      </c>
      <c r="H30" s="99">
        <f t="shared" si="1"/>
        <v>123.804</v>
      </c>
      <c r="I30" s="150">
        <f t="shared" si="0"/>
        <v>9161.496000000001</v>
      </c>
    </row>
    <row r="31" spans="2:9" x14ac:dyDescent="0.25">
      <c r="B31" s="114" t="s">
        <v>172</v>
      </c>
      <c r="C31" s="98" t="s">
        <v>191</v>
      </c>
      <c r="D31" s="97" t="s">
        <v>171</v>
      </c>
      <c r="E31" s="98" t="s">
        <v>18</v>
      </c>
      <c r="F31" s="99">
        <v>76.819999999999993</v>
      </c>
      <c r="G31" s="107">
        <v>32.08</v>
      </c>
      <c r="H31" s="99">
        <f t="shared" si="1"/>
        <v>2464.3855999999996</v>
      </c>
      <c r="I31" s="150">
        <f t="shared" si="0"/>
        <v>182364.53439999997</v>
      </c>
    </row>
    <row r="32" spans="2:9" ht="15.75" thickBot="1" x14ac:dyDescent="0.3">
      <c r="B32" s="115">
        <v>6042</v>
      </c>
      <c r="C32" s="116" t="s">
        <v>192</v>
      </c>
      <c r="D32" s="117" t="s">
        <v>161</v>
      </c>
      <c r="E32" s="116" t="s">
        <v>162</v>
      </c>
      <c r="F32" s="118">
        <v>438.55</v>
      </c>
      <c r="G32" s="119">
        <v>1.6</v>
      </c>
      <c r="H32" s="118">
        <f t="shared" si="1"/>
        <v>701.68000000000006</v>
      </c>
      <c r="I32" s="151">
        <f t="shared" si="0"/>
        <v>51924.320000000007</v>
      </c>
    </row>
    <row r="33" spans="1:9" ht="15.75" x14ac:dyDescent="0.25">
      <c r="B33" s="130"/>
      <c r="C33" s="162">
        <v>3</v>
      </c>
      <c r="D33" s="132" t="s">
        <v>194</v>
      </c>
      <c r="E33" s="133" t="s">
        <v>88</v>
      </c>
      <c r="F33" s="134"/>
      <c r="G33" s="145"/>
      <c r="H33" s="159">
        <f>SUM(H34:H37)</f>
        <v>186.89999999999998</v>
      </c>
      <c r="I33" s="161">
        <f>H33*74</f>
        <v>13830.599999999999</v>
      </c>
    </row>
    <row r="34" spans="1:9" x14ac:dyDescent="0.25">
      <c r="B34" s="114">
        <v>983</v>
      </c>
      <c r="C34" s="98" t="s">
        <v>23</v>
      </c>
      <c r="D34" s="97" t="s">
        <v>164</v>
      </c>
      <c r="E34" s="98" t="s">
        <v>45</v>
      </c>
      <c r="F34" s="99">
        <v>0.88</v>
      </c>
      <c r="G34" s="107">
        <v>36</v>
      </c>
      <c r="H34" s="99">
        <f t="shared" ref="H34:H37" si="2">G34*F34</f>
        <v>31.68</v>
      </c>
      <c r="I34" s="150">
        <f t="shared" ref="I34:I37" si="3">H34*74</f>
        <v>2344.3200000000002</v>
      </c>
    </row>
    <row r="35" spans="1:9" x14ac:dyDescent="0.25">
      <c r="B35" s="114">
        <v>984</v>
      </c>
      <c r="C35" s="98" t="s">
        <v>29</v>
      </c>
      <c r="D35" s="97" t="s">
        <v>165</v>
      </c>
      <c r="E35" s="98" t="s">
        <v>45</v>
      </c>
      <c r="F35" s="99">
        <v>1.23</v>
      </c>
      <c r="G35" s="107">
        <v>46</v>
      </c>
      <c r="H35" s="99">
        <f t="shared" si="2"/>
        <v>56.58</v>
      </c>
      <c r="I35" s="150">
        <f t="shared" si="3"/>
        <v>4186.92</v>
      </c>
    </row>
    <row r="36" spans="1:9" x14ac:dyDescent="0.25">
      <c r="B36" s="114">
        <v>994</v>
      </c>
      <c r="C36" s="98" t="s">
        <v>33</v>
      </c>
      <c r="D36" s="97" t="s">
        <v>193</v>
      </c>
      <c r="E36" s="98" t="s">
        <v>45</v>
      </c>
      <c r="F36" s="99">
        <v>3.27</v>
      </c>
      <c r="G36" s="107">
        <v>10</v>
      </c>
      <c r="H36" s="99">
        <f t="shared" si="2"/>
        <v>32.700000000000003</v>
      </c>
      <c r="I36" s="150">
        <f t="shared" si="3"/>
        <v>2419.8000000000002</v>
      </c>
    </row>
    <row r="37" spans="1:9" ht="15.75" thickBot="1" x14ac:dyDescent="0.3">
      <c r="B37" s="115">
        <v>2688</v>
      </c>
      <c r="C37" s="116" t="s">
        <v>34</v>
      </c>
      <c r="D37" s="117" t="s">
        <v>195</v>
      </c>
      <c r="E37" s="116" t="s">
        <v>45</v>
      </c>
      <c r="F37" s="118">
        <v>1.57</v>
      </c>
      <c r="G37" s="119">
        <v>42</v>
      </c>
      <c r="H37" s="118">
        <f t="shared" si="2"/>
        <v>65.94</v>
      </c>
      <c r="I37" s="151">
        <f t="shared" si="3"/>
        <v>4879.5599999999995</v>
      </c>
    </row>
    <row r="38" spans="1:9" ht="15.75" x14ac:dyDescent="0.25">
      <c r="B38" s="109"/>
      <c r="C38" s="110">
        <v>4</v>
      </c>
      <c r="D38" s="111" t="s">
        <v>129</v>
      </c>
      <c r="E38" s="112" t="s">
        <v>88</v>
      </c>
      <c r="F38" s="113"/>
      <c r="G38" s="120"/>
      <c r="H38" s="153">
        <f>SUM(H39:H40)</f>
        <v>158.81899999999999</v>
      </c>
      <c r="I38" s="158">
        <f t="shared" si="0"/>
        <v>11752.606</v>
      </c>
    </row>
    <row r="39" spans="1:9" x14ac:dyDescent="0.25">
      <c r="B39" s="114" t="s">
        <v>131</v>
      </c>
      <c r="C39" s="98" t="s">
        <v>36</v>
      </c>
      <c r="D39" s="97" t="s">
        <v>130</v>
      </c>
      <c r="E39" s="98" t="s">
        <v>18</v>
      </c>
      <c r="F39" s="99">
        <v>63.35</v>
      </c>
      <c r="G39" s="107">
        <v>1.1399999999999999</v>
      </c>
      <c r="H39" s="99">
        <f>G39*F39</f>
        <v>72.218999999999994</v>
      </c>
      <c r="I39" s="150">
        <f t="shared" si="0"/>
        <v>5344.2059999999992</v>
      </c>
    </row>
    <row r="40" spans="1:9" ht="15.75" thickBot="1" x14ac:dyDescent="0.3">
      <c r="B40" s="115" t="s">
        <v>48</v>
      </c>
      <c r="C40" s="116" t="s">
        <v>63</v>
      </c>
      <c r="D40" s="117" t="s">
        <v>132</v>
      </c>
      <c r="E40" s="116" t="s">
        <v>95</v>
      </c>
      <c r="F40" s="118">
        <v>86.6</v>
      </c>
      <c r="G40" s="119">
        <v>1</v>
      </c>
      <c r="H40" s="118">
        <f>G40*F40</f>
        <v>86.6</v>
      </c>
      <c r="I40" s="151">
        <f t="shared" si="0"/>
        <v>6408.4</v>
      </c>
    </row>
    <row r="41" spans="1:9" ht="15.75" x14ac:dyDescent="0.25">
      <c r="A41" s="4" t="s">
        <v>98</v>
      </c>
      <c r="B41" s="109"/>
      <c r="C41" s="110">
        <v>5</v>
      </c>
      <c r="D41" s="111" t="s">
        <v>133</v>
      </c>
      <c r="E41" s="112" t="s">
        <v>88</v>
      </c>
      <c r="F41" s="113"/>
      <c r="G41" s="120"/>
      <c r="H41" s="153">
        <f>SUM(H42)</f>
        <v>68.447999999999993</v>
      </c>
      <c r="I41" s="158">
        <f t="shared" si="0"/>
        <v>5065.1519999999991</v>
      </c>
    </row>
    <row r="42" spans="1:9" ht="15.75" thickBot="1" x14ac:dyDescent="0.3">
      <c r="B42" s="115" t="s">
        <v>135</v>
      </c>
      <c r="C42" s="116" t="s">
        <v>85</v>
      </c>
      <c r="D42" s="117" t="s">
        <v>134</v>
      </c>
      <c r="E42" s="116" t="s">
        <v>18</v>
      </c>
      <c r="F42" s="118">
        <v>7.13</v>
      </c>
      <c r="G42" s="119">
        <v>9.6</v>
      </c>
      <c r="H42" s="118">
        <f>G42*F42</f>
        <v>68.447999999999993</v>
      </c>
      <c r="I42" s="151">
        <f t="shared" si="0"/>
        <v>5065.1519999999991</v>
      </c>
    </row>
    <row r="43" spans="1:9" ht="15.75" x14ac:dyDescent="0.25">
      <c r="B43" s="109"/>
      <c r="C43" s="110">
        <v>6</v>
      </c>
      <c r="D43" s="111" t="s">
        <v>136</v>
      </c>
      <c r="E43" s="112" t="s">
        <v>88</v>
      </c>
      <c r="F43" s="113"/>
      <c r="G43" s="120"/>
      <c r="H43" s="153">
        <f>SUM(H44:H47)</f>
        <v>254</v>
      </c>
      <c r="I43" s="158">
        <f t="shared" si="0"/>
        <v>18796</v>
      </c>
    </row>
    <row r="44" spans="1:9" x14ac:dyDescent="0.25">
      <c r="B44" s="114">
        <v>9537</v>
      </c>
      <c r="C44" s="98" t="s">
        <v>85</v>
      </c>
      <c r="D44" s="97" t="s">
        <v>84</v>
      </c>
      <c r="E44" s="98" t="s">
        <v>18</v>
      </c>
      <c r="F44" s="99">
        <v>1.26</v>
      </c>
      <c r="G44" s="108">
        <v>50</v>
      </c>
      <c r="H44" s="99">
        <f>G44*F44</f>
        <v>63</v>
      </c>
      <c r="I44" s="150">
        <f t="shared" si="0"/>
        <v>4662</v>
      </c>
    </row>
    <row r="45" spans="1:9" x14ac:dyDescent="0.25">
      <c r="B45" s="114" t="s">
        <v>48</v>
      </c>
      <c r="C45" s="98" t="s">
        <v>86</v>
      </c>
      <c r="D45" s="97" t="s">
        <v>139</v>
      </c>
      <c r="E45" s="98" t="s">
        <v>4</v>
      </c>
      <c r="F45" s="99">
        <v>36</v>
      </c>
      <c r="G45" s="108">
        <v>1</v>
      </c>
      <c r="H45" s="99">
        <f t="shared" ref="H45:H47" si="4">G45*F45</f>
        <v>36</v>
      </c>
      <c r="I45" s="150">
        <f t="shared" si="0"/>
        <v>2664</v>
      </c>
    </row>
    <row r="46" spans="1:9" x14ac:dyDescent="0.25">
      <c r="B46" s="114" t="s">
        <v>48</v>
      </c>
      <c r="C46" s="98" t="s">
        <v>140</v>
      </c>
      <c r="D46" s="97" t="s">
        <v>141</v>
      </c>
      <c r="E46" s="98" t="s">
        <v>4</v>
      </c>
      <c r="F46" s="99">
        <v>25</v>
      </c>
      <c r="G46" s="108">
        <v>1</v>
      </c>
      <c r="H46" s="99">
        <f t="shared" si="4"/>
        <v>25</v>
      </c>
      <c r="I46" s="150">
        <f t="shared" si="0"/>
        <v>1850</v>
      </c>
    </row>
    <row r="47" spans="1:9" ht="15.75" thickBot="1" x14ac:dyDescent="0.3">
      <c r="B47" s="115" t="s">
        <v>48</v>
      </c>
      <c r="C47" s="116" t="s">
        <v>142</v>
      </c>
      <c r="D47" s="117" t="s">
        <v>94</v>
      </c>
      <c r="E47" s="116" t="s">
        <v>4</v>
      </c>
      <c r="F47" s="118">
        <v>260</v>
      </c>
      <c r="G47" s="121">
        <v>0.5</v>
      </c>
      <c r="H47" s="118">
        <f t="shared" si="4"/>
        <v>130</v>
      </c>
      <c r="I47" s="151">
        <f t="shared" si="0"/>
        <v>9620</v>
      </c>
    </row>
    <row r="48" spans="1:9" ht="3" customHeight="1" thickBot="1" x14ac:dyDescent="0.3">
      <c r="B48" s="346"/>
      <c r="C48" s="347"/>
      <c r="D48" s="347"/>
      <c r="E48" s="347"/>
      <c r="F48" s="347"/>
      <c r="G48" s="347"/>
      <c r="H48" s="347"/>
      <c r="I48" s="348"/>
    </row>
    <row r="49" spans="2:9" ht="19.5" thickBot="1" x14ac:dyDescent="0.35">
      <c r="B49" s="140"/>
      <c r="C49" s="146">
        <v>7</v>
      </c>
      <c r="D49" s="141" t="s">
        <v>13</v>
      </c>
      <c r="E49" s="142" t="s">
        <v>88</v>
      </c>
      <c r="F49" s="143"/>
      <c r="G49" s="147"/>
      <c r="H49" s="154">
        <f>H43+H41+H38+H11+H8+H26+H33</f>
        <v>8750.3788000000004</v>
      </c>
      <c r="I49" s="155">
        <f>I43+I41+I38+I11+I8+I26+I33</f>
        <v>647528.03119999997</v>
      </c>
    </row>
    <row r="50" spans="2:9" hidden="1" x14ac:dyDescent="0.25">
      <c r="B50" s="130"/>
      <c r="C50" s="139" t="s">
        <v>85</v>
      </c>
      <c r="D50" s="132" t="s">
        <v>96</v>
      </c>
      <c r="E50" s="133" t="s">
        <v>88</v>
      </c>
      <c r="F50" s="134"/>
      <c r="G50" s="145"/>
      <c r="H50" s="135">
        <f>H49*20%</f>
        <v>1750.0757600000002</v>
      </c>
    </row>
    <row r="51" spans="2:9" ht="15.75" hidden="1" thickBot="1" x14ac:dyDescent="0.3">
      <c r="B51" s="122"/>
      <c r="C51" s="116" t="s">
        <v>86</v>
      </c>
      <c r="D51" s="123" t="s">
        <v>97</v>
      </c>
      <c r="E51" s="124" t="s">
        <v>88</v>
      </c>
      <c r="F51" s="125"/>
      <c r="G51" s="126"/>
      <c r="H51" s="127">
        <f>H50+H49</f>
        <v>10500.45456</v>
      </c>
    </row>
    <row r="52" spans="2:9" ht="15.75" thickBot="1" x14ac:dyDescent="0.3"/>
    <row r="53" spans="2:9" ht="15.75" x14ac:dyDescent="0.25">
      <c r="B53" s="332" t="s">
        <v>143</v>
      </c>
      <c r="C53" s="333"/>
      <c r="D53" s="333"/>
      <c r="E53" s="101"/>
      <c r="F53" s="101"/>
      <c r="G53" s="101"/>
      <c r="H53" s="101"/>
      <c r="I53" s="102"/>
    </row>
    <row r="54" spans="2:9" x14ac:dyDescent="0.25">
      <c r="B54" s="103"/>
      <c r="C54" s="1"/>
      <c r="D54" s="1"/>
      <c r="E54" s="1"/>
      <c r="F54" s="1"/>
      <c r="G54" s="1"/>
      <c r="H54" s="1"/>
      <c r="I54" s="104" t="s">
        <v>98</v>
      </c>
    </row>
    <row r="55" spans="2:9" x14ac:dyDescent="0.25">
      <c r="B55" s="103"/>
      <c r="C55" s="1"/>
      <c r="D55" s="1"/>
      <c r="E55" s="1"/>
      <c r="F55" s="1"/>
      <c r="G55" s="1"/>
      <c r="H55" s="1"/>
      <c r="I55" s="104"/>
    </row>
    <row r="56" spans="2:9" x14ac:dyDescent="0.25">
      <c r="B56" s="103"/>
      <c r="C56" s="1"/>
      <c r="D56" s="1" t="s">
        <v>98</v>
      </c>
      <c r="E56" s="1"/>
      <c r="F56" s="1"/>
      <c r="G56" s="1"/>
      <c r="H56" s="1"/>
      <c r="I56" s="104"/>
    </row>
    <row r="57" spans="2:9" x14ac:dyDescent="0.25">
      <c r="B57" s="103"/>
      <c r="C57" s="1"/>
      <c r="D57" s="1" t="s">
        <v>98</v>
      </c>
      <c r="E57" s="1"/>
      <c r="F57" s="1"/>
      <c r="G57" s="1"/>
      <c r="H57" s="1"/>
      <c r="I57" s="104"/>
    </row>
    <row r="58" spans="2:9" ht="15.75" thickBot="1" x14ac:dyDescent="0.3">
      <c r="B58" s="105"/>
      <c r="C58" s="106"/>
      <c r="D58" s="106"/>
      <c r="E58" s="106"/>
      <c r="F58" s="334" t="s">
        <v>99</v>
      </c>
      <c r="G58" s="334"/>
      <c r="H58" s="334"/>
      <c r="I58" s="335"/>
    </row>
  </sheetData>
  <mergeCells count="8">
    <mergeCell ref="B53:D53"/>
    <mergeCell ref="F58:I58"/>
    <mergeCell ref="B3:I3"/>
    <mergeCell ref="G4:I4"/>
    <mergeCell ref="G5:H5"/>
    <mergeCell ref="B6:B7"/>
    <mergeCell ref="C6:I6"/>
    <mergeCell ref="B48:I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1:M72"/>
  <sheetViews>
    <sheetView topLeftCell="A48" workbookViewId="0">
      <selection activeCell="D61" sqref="D61:G61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71.71093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8" ht="15.75" thickBot="1" x14ac:dyDescent="0.3"/>
    <row r="2" spans="2:8" ht="17.25" customHeight="1" x14ac:dyDescent="0.25">
      <c r="B2" s="149"/>
      <c r="C2" s="101"/>
      <c r="D2" s="101"/>
      <c r="E2" s="101"/>
      <c r="F2" s="101"/>
      <c r="G2" s="101"/>
      <c r="H2" s="102"/>
    </row>
    <row r="3" spans="2:8" ht="50.25" customHeight="1" thickBot="1" x14ac:dyDescent="0.3">
      <c r="B3" s="336" t="s">
        <v>100</v>
      </c>
      <c r="C3" s="337"/>
      <c r="D3" s="337"/>
      <c r="E3" s="337"/>
      <c r="F3" s="337"/>
      <c r="G3" s="337"/>
      <c r="H3" s="338"/>
    </row>
    <row r="4" spans="2:8" ht="1.5" customHeight="1" x14ac:dyDescent="0.25">
      <c r="B4" s="6"/>
      <c r="C4" s="7"/>
      <c r="D4" s="2"/>
      <c r="E4" s="3"/>
      <c r="F4" s="5"/>
      <c r="G4" s="339"/>
      <c r="H4" s="351"/>
    </row>
    <row r="5" spans="2:8" ht="3" customHeight="1" thickBot="1" x14ac:dyDescent="0.3">
      <c r="B5" s="16"/>
      <c r="C5" s="17"/>
      <c r="D5" s="18"/>
      <c r="E5" s="19"/>
      <c r="F5" s="20"/>
      <c r="G5" s="311"/>
      <c r="H5" s="312"/>
    </row>
    <row r="6" spans="2:8" ht="66.75" customHeight="1" thickBot="1" x14ac:dyDescent="0.3">
      <c r="B6" s="313" t="s">
        <v>1</v>
      </c>
      <c r="C6" s="340" t="s">
        <v>240</v>
      </c>
      <c r="D6" s="341"/>
      <c r="E6" s="341"/>
      <c r="F6" s="341"/>
      <c r="G6" s="341"/>
      <c r="H6" s="352"/>
    </row>
    <row r="7" spans="2:8" ht="16.5" thickBot="1" x14ac:dyDescent="0.3">
      <c r="B7" s="345"/>
      <c r="C7" s="172" t="s">
        <v>2</v>
      </c>
      <c r="D7" s="173" t="s">
        <v>3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8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SUM(H9:H13)</f>
        <v>675.10519999999997</v>
      </c>
    </row>
    <row r="9" spans="2:8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8" x14ac:dyDescent="0.25">
      <c r="B10" s="114">
        <v>72214</v>
      </c>
      <c r="C10" s="98" t="s">
        <v>93</v>
      </c>
      <c r="D10" s="183" t="s">
        <v>232</v>
      </c>
      <c r="E10" s="98" t="s">
        <v>162</v>
      </c>
      <c r="F10" s="99">
        <v>36.65</v>
      </c>
      <c r="G10" s="98">
        <v>3.2</v>
      </c>
      <c r="H10" s="156">
        <f>G10*F10</f>
        <v>117.28</v>
      </c>
    </row>
    <row r="11" spans="2:8" x14ac:dyDescent="0.25">
      <c r="B11" s="114">
        <v>72236</v>
      </c>
      <c r="C11" s="98" t="s">
        <v>243</v>
      </c>
      <c r="D11" s="183" t="s">
        <v>241</v>
      </c>
      <c r="E11" s="98" t="s">
        <v>18</v>
      </c>
      <c r="F11" s="99">
        <v>6.81</v>
      </c>
      <c r="G11" s="98">
        <v>32</v>
      </c>
      <c r="H11" s="156">
        <f>G11*F11</f>
        <v>217.92</v>
      </c>
    </row>
    <row r="12" spans="2:8" x14ac:dyDescent="0.25">
      <c r="B12" s="195">
        <v>2700</v>
      </c>
      <c r="C12" s="98" t="s">
        <v>244</v>
      </c>
      <c r="D12" s="190" t="s">
        <v>242</v>
      </c>
      <c r="E12" s="139" t="s">
        <v>30</v>
      </c>
      <c r="F12" s="191">
        <v>18.489999999999998</v>
      </c>
      <c r="G12" s="139">
        <v>8</v>
      </c>
      <c r="H12" s="156">
        <f t="shared" ref="H12:H13" si="0">G12*F12</f>
        <v>147.91999999999999</v>
      </c>
    </row>
    <row r="13" spans="2:8" ht="15.75" thickBot="1" x14ac:dyDescent="0.3">
      <c r="B13" s="197">
        <v>6115</v>
      </c>
      <c r="C13" s="164" t="s">
        <v>246</v>
      </c>
      <c r="D13" s="193" t="s">
        <v>245</v>
      </c>
      <c r="E13" s="192" t="s">
        <v>30</v>
      </c>
      <c r="F13" s="194">
        <v>9.7200000000000006</v>
      </c>
      <c r="G13" s="192">
        <v>8</v>
      </c>
      <c r="H13" s="188">
        <f t="shared" si="0"/>
        <v>77.760000000000005</v>
      </c>
    </row>
    <row r="14" spans="2:8" ht="15.75" x14ac:dyDescent="0.25">
      <c r="B14" s="109"/>
      <c r="C14" s="110">
        <v>2</v>
      </c>
      <c r="D14" s="111" t="s">
        <v>250</v>
      </c>
      <c r="E14" s="112" t="s">
        <v>88</v>
      </c>
      <c r="F14" s="113"/>
      <c r="G14" s="113"/>
      <c r="H14" s="158">
        <f>SUM(H15:H22)</f>
        <v>2610.9853999999996</v>
      </c>
    </row>
    <row r="15" spans="2:8" x14ac:dyDescent="0.25">
      <c r="B15" s="195" t="s">
        <v>248</v>
      </c>
      <c r="C15" s="139" t="s">
        <v>90</v>
      </c>
      <c r="D15" s="190" t="s">
        <v>247</v>
      </c>
      <c r="E15" s="139" t="s">
        <v>18</v>
      </c>
      <c r="F15" s="191">
        <v>48.66</v>
      </c>
      <c r="G15" s="139">
        <v>3.2</v>
      </c>
      <c r="H15" s="196">
        <f>G15*F15</f>
        <v>155.71199999999999</v>
      </c>
    </row>
    <row r="16" spans="2:8" x14ac:dyDescent="0.25">
      <c r="B16" s="114" t="s">
        <v>131</v>
      </c>
      <c r="C16" s="139" t="s">
        <v>21</v>
      </c>
      <c r="D16" s="97" t="s">
        <v>130</v>
      </c>
      <c r="E16" s="98" t="s">
        <v>18</v>
      </c>
      <c r="F16" s="100">
        <v>62.11</v>
      </c>
      <c r="G16" s="139">
        <v>12.2</v>
      </c>
      <c r="H16" s="196">
        <f t="shared" ref="H16:H22" si="1">G16*F16</f>
        <v>757.74199999999996</v>
      </c>
    </row>
    <row r="17" spans="2:13" x14ac:dyDescent="0.25">
      <c r="B17" s="195" t="s">
        <v>268</v>
      </c>
      <c r="C17" s="139" t="s">
        <v>91</v>
      </c>
      <c r="D17" s="203" t="s">
        <v>267</v>
      </c>
      <c r="E17" s="139" t="s">
        <v>18</v>
      </c>
      <c r="F17" s="204">
        <v>91.39</v>
      </c>
      <c r="G17" s="139">
        <v>8.5</v>
      </c>
      <c r="H17" s="196">
        <f t="shared" si="1"/>
        <v>776.81500000000005</v>
      </c>
    </row>
    <row r="18" spans="2:13" x14ac:dyDescent="0.25">
      <c r="B18" s="195">
        <v>34</v>
      </c>
      <c r="C18" s="139" t="s">
        <v>92</v>
      </c>
      <c r="D18" s="190" t="s">
        <v>163</v>
      </c>
      <c r="E18" s="139" t="s">
        <v>119</v>
      </c>
      <c r="F18" s="191">
        <v>3.24</v>
      </c>
      <c r="G18" s="139">
        <v>25.66</v>
      </c>
      <c r="H18" s="196">
        <f t="shared" si="1"/>
        <v>83.138400000000004</v>
      </c>
    </row>
    <row r="19" spans="2:13" x14ac:dyDescent="0.25">
      <c r="B19" s="195">
        <v>1527</v>
      </c>
      <c r="C19" s="139" t="s">
        <v>113</v>
      </c>
      <c r="D19" s="190" t="s">
        <v>249</v>
      </c>
      <c r="E19" s="139" t="s">
        <v>162</v>
      </c>
      <c r="F19" s="191">
        <v>290.02999999999997</v>
      </c>
      <c r="G19" s="139">
        <v>2.2000000000000002</v>
      </c>
      <c r="H19" s="196">
        <f t="shared" si="1"/>
        <v>638.06600000000003</v>
      </c>
    </row>
    <row r="20" spans="2:13" x14ac:dyDescent="0.25">
      <c r="B20" s="195">
        <v>33</v>
      </c>
      <c r="C20" s="139" t="s">
        <v>114</v>
      </c>
      <c r="D20" s="190" t="s">
        <v>239</v>
      </c>
      <c r="E20" s="139" t="s">
        <v>119</v>
      </c>
      <c r="F20" s="191">
        <v>3.42</v>
      </c>
      <c r="G20" s="139">
        <v>3.6</v>
      </c>
      <c r="H20" s="196">
        <f t="shared" si="1"/>
        <v>12.311999999999999</v>
      </c>
    </row>
    <row r="21" spans="2:13" x14ac:dyDescent="0.25">
      <c r="B21" s="195">
        <v>4750</v>
      </c>
      <c r="C21" s="139" t="s">
        <v>115</v>
      </c>
      <c r="D21" s="190" t="s">
        <v>214</v>
      </c>
      <c r="E21" s="139" t="s">
        <v>30</v>
      </c>
      <c r="F21" s="191">
        <v>12.88</v>
      </c>
      <c r="G21" s="139">
        <v>8</v>
      </c>
      <c r="H21" s="196">
        <f t="shared" si="1"/>
        <v>103.04</v>
      </c>
    </row>
    <row r="22" spans="2:13" ht="15.75" thickBot="1" x14ac:dyDescent="0.3">
      <c r="B22" s="197">
        <v>6127</v>
      </c>
      <c r="C22" s="139" t="s">
        <v>116</v>
      </c>
      <c r="D22" s="193" t="s">
        <v>213</v>
      </c>
      <c r="E22" s="192" t="s">
        <v>30</v>
      </c>
      <c r="F22" s="194">
        <v>10.52</v>
      </c>
      <c r="G22" s="192">
        <v>8</v>
      </c>
      <c r="H22" s="198">
        <f t="shared" si="1"/>
        <v>84.16</v>
      </c>
    </row>
    <row r="23" spans="2:13" ht="15.75" x14ac:dyDescent="0.25">
      <c r="B23" s="109"/>
      <c r="C23" s="110">
        <v>3</v>
      </c>
      <c r="D23" s="111" t="s">
        <v>266</v>
      </c>
      <c r="E23" s="112" t="s">
        <v>88</v>
      </c>
      <c r="F23" s="113"/>
      <c r="G23" s="113"/>
      <c r="H23" s="158">
        <f>SUM(H24:H32)</f>
        <v>2170.9108999999999</v>
      </c>
      <c r="J23" s="1"/>
      <c r="K23" s="1"/>
      <c r="L23" s="1"/>
      <c r="M23" s="1"/>
    </row>
    <row r="24" spans="2:13" ht="26.25" x14ac:dyDescent="0.25">
      <c r="B24" s="114">
        <v>72086</v>
      </c>
      <c r="C24" s="98" t="s">
        <v>23</v>
      </c>
      <c r="D24" s="128" t="s">
        <v>207</v>
      </c>
      <c r="E24" s="98" t="s">
        <v>45</v>
      </c>
      <c r="F24" s="100">
        <v>3.21</v>
      </c>
      <c r="G24" s="107">
        <v>52.14</v>
      </c>
      <c r="H24" s="129">
        <f>G24*F24</f>
        <v>167.36940000000001</v>
      </c>
      <c r="J24" s="189"/>
      <c r="K24" s="189"/>
      <c r="L24" s="189"/>
      <c r="M24" s="189"/>
    </row>
    <row r="25" spans="2:13" ht="26.25" x14ac:dyDescent="0.25">
      <c r="B25" s="114">
        <v>72087</v>
      </c>
      <c r="C25" s="98" t="s">
        <v>29</v>
      </c>
      <c r="D25" s="128" t="s">
        <v>209</v>
      </c>
      <c r="E25" s="98" t="s">
        <v>45</v>
      </c>
      <c r="F25" s="100">
        <v>8.56</v>
      </c>
      <c r="G25" s="107">
        <v>13.43</v>
      </c>
      <c r="H25" s="129">
        <f t="shared" ref="H25:H32" si="2">G25*F25</f>
        <v>114.96080000000001</v>
      </c>
      <c r="J25" s="189"/>
      <c r="K25" s="189"/>
      <c r="L25" s="189"/>
      <c r="M25" s="189"/>
    </row>
    <row r="26" spans="2:13" ht="26.25" x14ac:dyDescent="0.25">
      <c r="B26" s="114">
        <v>72085</v>
      </c>
      <c r="C26" s="98" t="s">
        <v>33</v>
      </c>
      <c r="D26" s="128" t="s">
        <v>208</v>
      </c>
      <c r="E26" s="98" t="s">
        <v>45</v>
      </c>
      <c r="F26" s="100">
        <v>1.05</v>
      </c>
      <c r="G26" s="107">
        <v>111.28</v>
      </c>
      <c r="H26" s="129">
        <f t="shared" si="2"/>
        <v>116.84400000000001</v>
      </c>
      <c r="J26" s="189"/>
      <c r="K26" s="189"/>
      <c r="L26" s="189"/>
      <c r="M26" s="189"/>
    </row>
    <row r="27" spans="2:13" x14ac:dyDescent="0.25">
      <c r="B27" s="114">
        <v>4472</v>
      </c>
      <c r="C27" s="98" t="s">
        <v>34</v>
      </c>
      <c r="D27" s="128" t="s">
        <v>206</v>
      </c>
      <c r="E27" s="98" t="s">
        <v>45</v>
      </c>
      <c r="F27" s="100">
        <v>17.059999999999999</v>
      </c>
      <c r="G27" s="107">
        <v>26.27</v>
      </c>
      <c r="H27" s="129">
        <f t="shared" si="2"/>
        <v>448.16619999999995</v>
      </c>
    </row>
    <row r="28" spans="2:13" x14ac:dyDescent="0.25">
      <c r="B28" s="114">
        <v>20205</v>
      </c>
      <c r="C28" s="98" t="s">
        <v>215</v>
      </c>
      <c r="D28" s="128" t="s">
        <v>235</v>
      </c>
      <c r="E28" s="98" t="s">
        <v>45</v>
      </c>
      <c r="F28" s="100">
        <v>1.55</v>
      </c>
      <c r="G28" s="107">
        <v>82.67</v>
      </c>
      <c r="H28" s="129">
        <f t="shared" si="2"/>
        <v>128.13849999999999</v>
      </c>
    </row>
    <row r="29" spans="2:13" x14ac:dyDescent="0.25">
      <c r="B29" s="114">
        <v>4430</v>
      </c>
      <c r="C29" s="98" t="s">
        <v>216</v>
      </c>
      <c r="D29" s="128" t="s">
        <v>210</v>
      </c>
      <c r="E29" s="98" t="s">
        <v>45</v>
      </c>
      <c r="F29" s="100">
        <v>6.47</v>
      </c>
      <c r="G29" s="107">
        <v>85.6</v>
      </c>
      <c r="H29" s="129">
        <f t="shared" si="2"/>
        <v>553.83199999999999</v>
      </c>
    </row>
    <row r="30" spans="2:13" x14ac:dyDescent="0.25">
      <c r="B30" s="114">
        <v>6117</v>
      </c>
      <c r="C30" s="98" t="s">
        <v>217</v>
      </c>
      <c r="D30" s="128" t="s">
        <v>125</v>
      </c>
      <c r="E30" s="98" t="s">
        <v>30</v>
      </c>
      <c r="F30" s="100">
        <v>10.52</v>
      </c>
      <c r="G30" s="107">
        <v>8</v>
      </c>
      <c r="H30" s="129">
        <f t="shared" si="2"/>
        <v>84.16</v>
      </c>
    </row>
    <row r="31" spans="2:13" x14ac:dyDescent="0.25">
      <c r="B31" s="114">
        <v>1213</v>
      </c>
      <c r="C31" s="98" t="s">
        <v>218</v>
      </c>
      <c r="D31" s="128" t="s">
        <v>126</v>
      </c>
      <c r="E31" s="98" t="s">
        <v>30</v>
      </c>
      <c r="F31" s="100">
        <v>12.88</v>
      </c>
      <c r="G31" s="107">
        <v>8</v>
      </c>
      <c r="H31" s="129">
        <f t="shared" si="2"/>
        <v>103.04</v>
      </c>
    </row>
    <row r="32" spans="2:13" ht="16.5" customHeight="1" thickBot="1" x14ac:dyDescent="0.3">
      <c r="B32" s="115">
        <v>11587</v>
      </c>
      <c r="C32" s="116" t="s">
        <v>219</v>
      </c>
      <c r="D32" s="199" t="s">
        <v>251</v>
      </c>
      <c r="E32" s="116" t="s">
        <v>28</v>
      </c>
      <c r="F32" s="144">
        <v>14.2</v>
      </c>
      <c r="G32" s="119">
        <v>32</v>
      </c>
      <c r="H32" s="163">
        <f t="shared" si="2"/>
        <v>454.4</v>
      </c>
    </row>
    <row r="33" spans="2:9" ht="15.75" x14ac:dyDescent="0.25">
      <c r="B33" s="130"/>
      <c r="C33" s="131">
        <v>4</v>
      </c>
      <c r="D33" s="132" t="s">
        <v>253</v>
      </c>
      <c r="E33" s="133" t="s">
        <v>88</v>
      </c>
      <c r="F33" s="134"/>
      <c r="G33" s="134"/>
      <c r="H33" s="161">
        <f>SUM(H34:H45)</f>
        <v>2422.1668</v>
      </c>
    </row>
    <row r="34" spans="2:9" x14ac:dyDescent="0.25">
      <c r="B34" s="114">
        <v>7175</v>
      </c>
      <c r="C34" s="98" t="s">
        <v>36</v>
      </c>
      <c r="D34" s="97" t="s">
        <v>221</v>
      </c>
      <c r="E34" s="98" t="s">
        <v>35</v>
      </c>
      <c r="F34" s="100">
        <v>1.33</v>
      </c>
      <c r="G34" s="107">
        <v>866</v>
      </c>
      <c r="H34" s="178">
        <f t="shared" ref="H34:H43" si="3">G34*F34</f>
        <v>1151.78</v>
      </c>
    </row>
    <row r="35" spans="2:9" x14ac:dyDescent="0.25">
      <c r="B35" s="114">
        <v>7180</v>
      </c>
      <c r="C35" s="98" t="s">
        <v>63</v>
      </c>
      <c r="D35" s="128" t="s">
        <v>212</v>
      </c>
      <c r="E35" s="98" t="s">
        <v>35</v>
      </c>
      <c r="F35" s="100">
        <v>1</v>
      </c>
      <c r="G35" s="107">
        <v>44</v>
      </c>
      <c r="H35" s="178">
        <f t="shared" si="3"/>
        <v>44</v>
      </c>
    </row>
    <row r="36" spans="2:9" x14ac:dyDescent="0.25">
      <c r="B36" s="114">
        <v>7181</v>
      </c>
      <c r="C36" s="98" t="s">
        <v>64</v>
      </c>
      <c r="D36" s="97" t="s">
        <v>105</v>
      </c>
      <c r="E36" s="98" t="s">
        <v>35</v>
      </c>
      <c r="F36" s="99">
        <v>2.92</v>
      </c>
      <c r="G36" s="107">
        <v>16</v>
      </c>
      <c r="H36" s="178">
        <f t="shared" si="3"/>
        <v>46.72</v>
      </c>
    </row>
    <row r="37" spans="2:9" x14ac:dyDescent="0.25">
      <c r="B37" s="114" t="s">
        <v>233</v>
      </c>
      <c r="C37" s="98" t="s">
        <v>65</v>
      </c>
      <c r="D37" s="97" t="s">
        <v>234</v>
      </c>
      <c r="E37" s="98" t="s">
        <v>45</v>
      </c>
      <c r="F37" s="100">
        <v>14.03</v>
      </c>
      <c r="G37" s="107">
        <v>23.56</v>
      </c>
      <c r="H37" s="178">
        <f t="shared" si="3"/>
        <v>330.54679999999996</v>
      </c>
    </row>
    <row r="38" spans="2:9" x14ac:dyDescent="0.25">
      <c r="B38" s="114">
        <v>72106</v>
      </c>
      <c r="C38" s="98" t="s">
        <v>66</v>
      </c>
      <c r="D38" s="97" t="s">
        <v>107</v>
      </c>
      <c r="E38" s="98" t="s">
        <v>45</v>
      </c>
      <c r="F38" s="99">
        <v>28.25</v>
      </c>
      <c r="G38" s="107">
        <v>17.399999999999999</v>
      </c>
      <c r="H38" s="178">
        <f t="shared" si="3"/>
        <v>491.54999999999995</v>
      </c>
      <c r="I38" s="4" t="s">
        <v>98</v>
      </c>
    </row>
    <row r="39" spans="2:9" x14ac:dyDescent="0.25">
      <c r="B39" s="114">
        <v>5071</v>
      </c>
      <c r="C39" s="98" t="s">
        <v>67</v>
      </c>
      <c r="D39" s="97" t="s">
        <v>118</v>
      </c>
      <c r="E39" s="98" t="s">
        <v>119</v>
      </c>
      <c r="F39" s="99">
        <v>4.95</v>
      </c>
      <c r="G39" s="107">
        <v>7</v>
      </c>
      <c r="H39" s="178">
        <f t="shared" si="3"/>
        <v>34.65</v>
      </c>
    </row>
    <row r="40" spans="2:9" x14ac:dyDescent="0.25">
      <c r="B40" s="114">
        <v>5068</v>
      </c>
      <c r="C40" s="98" t="s">
        <v>68</v>
      </c>
      <c r="D40" s="97" t="s">
        <v>120</v>
      </c>
      <c r="E40" s="98" t="s">
        <v>119</v>
      </c>
      <c r="F40" s="99">
        <v>5.26</v>
      </c>
      <c r="G40" s="107">
        <v>6</v>
      </c>
      <c r="H40" s="178">
        <f t="shared" si="3"/>
        <v>31.56</v>
      </c>
    </row>
    <row r="41" spans="2:9" x14ac:dyDescent="0.25">
      <c r="B41" s="114">
        <v>20247</v>
      </c>
      <c r="C41" s="98" t="s">
        <v>69</v>
      </c>
      <c r="D41" s="97" t="s">
        <v>121</v>
      </c>
      <c r="E41" s="98" t="s">
        <v>119</v>
      </c>
      <c r="F41" s="99">
        <v>5.66</v>
      </c>
      <c r="G41" s="107">
        <v>6</v>
      </c>
      <c r="H41" s="178">
        <f t="shared" si="3"/>
        <v>33.96</v>
      </c>
      <c r="I41" s="4" t="s">
        <v>98</v>
      </c>
    </row>
    <row r="42" spans="2:9" x14ac:dyDescent="0.25">
      <c r="B42" s="114">
        <v>6127</v>
      </c>
      <c r="C42" s="98" t="s">
        <v>70</v>
      </c>
      <c r="D42" s="97" t="s">
        <v>213</v>
      </c>
      <c r="E42" s="98" t="s">
        <v>30</v>
      </c>
      <c r="F42" s="99">
        <v>10.52</v>
      </c>
      <c r="G42" s="107">
        <v>3</v>
      </c>
      <c r="H42" s="178">
        <f t="shared" si="3"/>
        <v>31.56</v>
      </c>
    </row>
    <row r="43" spans="2:9" x14ac:dyDescent="0.25">
      <c r="B43" s="114">
        <v>4750</v>
      </c>
      <c r="C43" s="98" t="s">
        <v>71</v>
      </c>
      <c r="D43" s="183" t="s">
        <v>214</v>
      </c>
      <c r="E43" s="98" t="s">
        <v>30</v>
      </c>
      <c r="F43" s="100">
        <v>12.88</v>
      </c>
      <c r="G43" s="107">
        <v>3</v>
      </c>
      <c r="H43" s="178">
        <f t="shared" si="3"/>
        <v>38.64</v>
      </c>
    </row>
    <row r="44" spans="2:9" x14ac:dyDescent="0.25">
      <c r="B44" s="114">
        <v>6117</v>
      </c>
      <c r="C44" s="98" t="s">
        <v>72</v>
      </c>
      <c r="D44" s="97" t="s">
        <v>125</v>
      </c>
      <c r="E44" s="98" t="s">
        <v>30</v>
      </c>
      <c r="F44" s="99">
        <v>10.52</v>
      </c>
      <c r="G44" s="107">
        <v>8</v>
      </c>
      <c r="H44" s="178">
        <f>G44*F44</f>
        <v>84.16</v>
      </c>
    </row>
    <row r="45" spans="2:9" ht="15.75" thickBot="1" x14ac:dyDescent="0.3">
      <c r="B45" s="136">
        <v>1213</v>
      </c>
      <c r="C45" s="98" t="s">
        <v>73</v>
      </c>
      <c r="D45" s="165" t="s">
        <v>126</v>
      </c>
      <c r="E45" s="164" t="s">
        <v>30</v>
      </c>
      <c r="F45" s="137">
        <v>12.88</v>
      </c>
      <c r="G45" s="138">
        <v>8</v>
      </c>
      <c r="H45" s="181">
        <f>G45*F45</f>
        <v>103.04</v>
      </c>
    </row>
    <row r="46" spans="2:9" ht="15.75" x14ac:dyDescent="0.25">
      <c r="B46" s="109"/>
      <c r="C46" s="110">
        <v>5</v>
      </c>
      <c r="D46" s="186" t="s">
        <v>226</v>
      </c>
      <c r="E46" s="112" t="s">
        <v>88</v>
      </c>
      <c r="F46" s="113"/>
      <c r="G46" s="113"/>
      <c r="H46" s="158">
        <f>SUM(H47:H48)</f>
        <v>139.76</v>
      </c>
    </row>
    <row r="47" spans="2:9" x14ac:dyDescent="0.25">
      <c r="B47" s="114" t="s">
        <v>238</v>
      </c>
      <c r="C47" s="98" t="s">
        <v>85</v>
      </c>
      <c r="D47" s="97" t="s">
        <v>237</v>
      </c>
      <c r="E47" s="98" t="s">
        <v>45</v>
      </c>
      <c r="F47" s="100">
        <v>6.32</v>
      </c>
      <c r="G47" s="107">
        <v>16</v>
      </c>
      <c r="H47" s="156">
        <f>G47*F47</f>
        <v>101.12</v>
      </c>
    </row>
    <row r="48" spans="2:9" ht="15.75" thickBot="1" x14ac:dyDescent="0.3">
      <c r="B48" s="115">
        <v>4750</v>
      </c>
      <c r="C48" s="98" t="s">
        <v>86</v>
      </c>
      <c r="D48" s="184" t="s">
        <v>214</v>
      </c>
      <c r="E48" s="116" t="s">
        <v>30</v>
      </c>
      <c r="F48" s="144">
        <v>12.88</v>
      </c>
      <c r="G48" s="119">
        <v>3</v>
      </c>
      <c r="H48" s="179">
        <f t="shared" ref="H48" si="4">G48*F48</f>
        <v>38.64</v>
      </c>
    </row>
    <row r="49" spans="2:8" ht="15.75" x14ac:dyDescent="0.25">
      <c r="B49" s="109"/>
      <c r="C49" s="110">
        <v>6</v>
      </c>
      <c r="D49" s="111" t="s">
        <v>236</v>
      </c>
      <c r="E49" s="112" t="s">
        <v>88</v>
      </c>
      <c r="F49" s="113"/>
      <c r="G49" s="120"/>
      <c r="H49" s="158">
        <f>SUM(H50:H52)</f>
        <v>487.017</v>
      </c>
    </row>
    <row r="50" spans="2:8" x14ac:dyDescent="0.25">
      <c r="B50" s="114" t="s">
        <v>131</v>
      </c>
      <c r="C50" s="98" t="s">
        <v>228</v>
      </c>
      <c r="D50" s="97" t="s">
        <v>130</v>
      </c>
      <c r="E50" s="98" t="s">
        <v>18</v>
      </c>
      <c r="F50" s="100">
        <v>62.11</v>
      </c>
      <c r="G50" s="107">
        <v>6.7</v>
      </c>
      <c r="H50" s="178">
        <f>G50*F50</f>
        <v>416.137</v>
      </c>
    </row>
    <row r="51" spans="2:8" x14ac:dyDescent="0.25">
      <c r="B51" s="114" t="s">
        <v>48</v>
      </c>
      <c r="C51" s="98" t="s">
        <v>258</v>
      </c>
      <c r="D51" s="97" t="s">
        <v>132</v>
      </c>
      <c r="E51" s="98" t="s">
        <v>4</v>
      </c>
      <c r="F51" s="99">
        <v>58</v>
      </c>
      <c r="G51" s="107">
        <v>1</v>
      </c>
      <c r="H51" s="178">
        <f>G51*F51</f>
        <v>58</v>
      </c>
    </row>
    <row r="52" spans="2:8" ht="15.75" thickBot="1" x14ac:dyDescent="0.3">
      <c r="B52" s="136">
        <v>4750</v>
      </c>
      <c r="C52" s="98" t="s">
        <v>259</v>
      </c>
      <c r="D52" s="187" t="s">
        <v>214</v>
      </c>
      <c r="E52" s="164" t="s">
        <v>30</v>
      </c>
      <c r="F52" s="170">
        <v>12.88</v>
      </c>
      <c r="G52" s="138">
        <v>1</v>
      </c>
      <c r="H52" s="181">
        <f t="shared" ref="H52" si="5">G52*F52</f>
        <v>12.88</v>
      </c>
    </row>
    <row r="53" spans="2:8" ht="15.75" x14ac:dyDescent="0.25">
      <c r="B53" s="109"/>
      <c r="C53" s="110">
        <v>7</v>
      </c>
      <c r="D53" s="111" t="s">
        <v>133</v>
      </c>
      <c r="E53" s="112" t="s">
        <v>88</v>
      </c>
      <c r="F53" s="113"/>
      <c r="G53" s="120"/>
      <c r="H53" s="158">
        <f>SUM(H54)</f>
        <v>590.17500000000007</v>
      </c>
    </row>
    <row r="54" spans="2:8" ht="15.75" thickBot="1" x14ac:dyDescent="0.3">
      <c r="B54" s="115">
        <v>84677</v>
      </c>
      <c r="C54" s="116" t="s">
        <v>229</v>
      </c>
      <c r="D54" s="117" t="s">
        <v>227</v>
      </c>
      <c r="E54" s="116" t="s">
        <v>18</v>
      </c>
      <c r="F54" s="118">
        <v>6.45</v>
      </c>
      <c r="G54" s="119">
        <v>91.5</v>
      </c>
      <c r="H54" s="179">
        <f>G54*F54</f>
        <v>590.17500000000007</v>
      </c>
    </row>
    <row r="55" spans="2:8" ht="15.75" x14ac:dyDescent="0.25">
      <c r="B55" s="109"/>
      <c r="C55" s="110">
        <v>8</v>
      </c>
      <c r="D55" s="111" t="s">
        <v>136</v>
      </c>
      <c r="E55" s="112"/>
      <c r="F55" s="113"/>
      <c r="G55" s="120"/>
      <c r="H55" s="158">
        <f>SUM(H56:H61)</f>
        <v>413.5</v>
      </c>
    </row>
    <row r="56" spans="2:8" x14ac:dyDescent="0.25">
      <c r="B56" s="114">
        <v>9537</v>
      </c>
      <c r="C56" s="98" t="s">
        <v>255</v>
      </c>
      <c r="D56" s="97" t="s">
        <v>84</v>
      </c>
      <c r="E56" s="98" t="s">
        <v>18</v>
      </c>
      <c r="F56" s="99">
        <v>1.43</v>
      </c>
      <c r="G56" s="108">
        <v>50</v>
      </c>
      <c r="H56" s="178">
        <f>G56*F56</f>
        <v>71.5</v>
      </c>
    </row>
    <row r="57" spans="2:8" x14ac:dyDescent="0.25">
      <c r="B57" s="114" t="s">
        <v>48</v>
      </c>
      <c r="C57" s="98" t="s">
        <v>256</v>
      </c>
      <c r="D57" s="97" t="s">
        <v>139</v>
      </c>
      <c r="E57" s="98" t="s">
        <v>4</v>
      </c>
      <c r="F57" s="99">
        <v>50</v>
      </c>
      <c r="G57" s="108">
        <v>1</v>
      </c>
      <c r="H57" s="178">
        <f t="shared" ref="H57:H61" si="6">G57*F57</f>
        <v>50</v>
      </c>
    </row>
    <row r="58" spans="2:8" x14ac:dyDescent="0.25">
      <c r="B58" s="114" t="s">
        <v>48</v>
      </c>
      <c r="C58" s="98" t="s">
        <v>260</v>
      </c>
      <c r="D58" s="97" t="s">
        <v>141</v>
      </c>
      <c r="E58" s="98" t="s">
        <v>4</v>
      </c>
      <c r="F58" s="99">
        <v>50</v>
      </c>
      <c r="G58" s="108">
        <v>1</v>
      </c>
      <c r="H58" s="178">
        <f t="shared" si="6"/>
        <v>50</v>
      </c>
    </row>
    <row r="59" spans="2:8" x14ac:dyDescent="0.25">
      <c r="B59" s="114" t="s">
        <v>48</v>
      </c>
      <c r="C59" s="98" t="s">
        <v>261</v>
      </c>
      <c r="D59" s="165" t="s">
        <v>252</v>
      </c>
      <c r="E59" s="98" t="s">
        <v>4</v>
      </c>
      <c r="F59" s="137">
        <v>100</v>
      </c>
      <c r="G59" s="185">
        <v>1</v>
      </c>
      <c r="H59" s="178">
        <f t="shared" si="6"/>
        <v>100</v>
      </c>
    </row>
    <row r="60" spans="2:8" x14ac:dyDescent="0.25">
      <c r="B60" s="136">
        <v>3777</v>
      </c>
      <c r="C60" s="98" t="s">
        <v>262</v>
      </c>
      <c r="D60" s="165" t="s">
        <v>231</v>
      </c>
      <c r="E60" s="164" t="s">
        <v>18</v>
      </c>
      <c r="F60" s="137">
        <v>0.76</v>
      </c>
      <c r="G60" s="185">
        <v>75</v>
      </c>
      <c r="H60" s="178">
        <f t="shared" si="6"/>
        <v>57</v>
      </c>
    </row>
    <row r="61" spans="2:8" ht="15.75" thickBot="1" x14ac:dyDescent="0.3">
      <c r="B61" s="115" t="s">
        <v>48</v>
      </c>
      <c r="C61" s="98" t="s">
        <v>263</v>
      </c>
      <c r="D61" s="117" t="s">
        <v>94</v>
      </c>
      <c r="E61" s="98" t="s">
        <v>4</v>
      </c>
      <c r="F61" s="118">
        <v>85</v>
      </c>
      <c r="G61" s="121">
        <v>1</v>
      </c>
      <c r="H61" s="179">
        <f t="shared" si="6"/>
        <v>85</v>
      </c>
    </row>
    <row r="62" spans="2:8" ht="9" customHeight="1" thickBot="1" x14ac:dyDescent="0.3">
      <c r="B62" s="346"/>
      <c r="C62" s="347"/>
      <c r="D62" s="347"/>
      <c r="E62" s="347"/>
      <c r="F62" s="347"/>
      <c r="G62" s="347"/>
      <c r="H62" s="348"/>
    </row>
    <row r="63" spans="2:8" ht="19.5" thickBot="1" x14ac:dyDescent="0.35">
      <c r="B63" s="140"/>
      <c r="C63" s="146">
        <v>9</v>
      </c>
      <c r="D63" s="141" t="s">
        <v>13</v>
      </c>
      <c r="E63" s="142" t="s">
        <v>88</v>
      </c>
      <c r="F63" s="143"/>
      <c r="G63" s="147"/>
      <c r="H63" s="180">
        <f>H55+H53+H49+H46+H33+H23+H14+H8</f>
        <v>9509.6203000000005</v>
      </c>
    </row>
    <row r="64" spans="2:8" ht="16.5" thickBot="1" x14ac:dyDescent="0.3">
      <c r="B64" s="140"/>
      <c r="C64" s="146" t="s">
        <v>264</v>
      </c>
      <c r="D64" s="141" t="s">
        <v>254</v>
      </c>
      <c r="E64" s="142" t="s">
        <v>88</v>
      </c>
      <c r="F64" s="201"/>
      <c r="G64" s="202"/>
      <c r="H64" s="200">
        <f>H63*10%</f>
        <v>950.96203000000014</v>
      </c>
    </row>
    <row r="65" spans="2:8" ht="19.5" thickBot="1" x14ac:dyDescent="0.35">
      <c r="B65" s="140"/>
      <c r="C65" s="146" t="s">
        <v>265</v>
      </c>
      <c r="D65" s="141" t="s">
        <v>257</v>
      </c>
      <c r="E65" s="142" t="s">
        <v>88</v>
      </c>
      <c r="F65" s="143"/>
      <c r="G65" s="147"/>
      <c r="H65" s="180">
        <f>H64+H63</f>
        <v>10460.582330000001</v>
      </c>
    </row>
    <row r="66" spans="2:8" ht="15.75" thickBot="1" x14ac:dyDescent="0.3">
      <c r="D66" s="4" t="s">
        <v>98</v>
      </c>
    </row>
    <row r="67" spans="2:8" ht="15.75" x14ac:dyDescent="0.25">
      <c r="B67" s="332" t="s">
        <v>269</v>
      </c>
      <c r="C67" s="333"/>
      <c r="D67" s="333"/>
      <c r="E67" s="101"/>
      <c r="F67" s="101"/>
      <c r="G67" s="101"/>
      <c r="H67" s="102"/>
    </row>
    <row r="68" spans="2:8" x14ac:dyDescent="0.25">
      <c r="B68" s="103"/>
      <c r="C68" s="1"/>
      <c r="D68" s="1"/>
      <c r="E68" s="1"/>
      <c r="F68" s="1"/>
      <c r="G68" s="1"/>
      <c r="H68" s="104"/>
    </row>
    <row r="69" spans="2:8" x14ac:dyDescent="0.25">
      <c r="B69" s="103"/>
      <c r="C69" s="1"/>
      <c r="D69" s="1" t="s">
        <v>98</v>
      </c>
      <c r="E69" s="1"/>
      <c r="F69" s="1"/>
      <c r="G69" s="1"/>
      <c r="H69" s="104"/>
    </row>
    <row r="70" spans="2:8" x14ac:dyDescent="0.25">
      <c r="B70" s="103"/>
      <c r="C70" s="1"/>
      <c r="D70" s="1"/>
      <c r="E70" s="1"/>
      <c r="F70" s="1"/>
      <c r="G70" s="1"/>
      <c r="H70" s="104"/>
    </row>
    <row r="71" spans="2:8" x14ac:dyDescent="0.25">
      <c r="B71" s="103"/>
      <c r="C71" s="1"/>
      <c r="D71" s="1" t="s">
        <v>98</v>
      </c>
      <c r="E71" s="1"/>
      <c r="F71" s="1"/>
      <c r="G71" s="1"/>
      <c r="H71" s="104"/>
    </row>
    <row r="72" spans="2:8" ht="15.75" thickBot="1" x14ac:dyDescent="0.3">
      <c r="B72" s="105"/>
      <c r="C72" s="106"/>
      <c r="D72" s="106"/>
      <c r="E72" s="106"/>
      <c r="F72" s="334" t="s">
        <v>99</v>
      </c>
      <c r="G72" s="334"/>
      <c r="H72" s="335"/>
    </row>
  </sheetData>
  <mergeCells count="8">
    <mergeCell ref="B67:D67"/>
    <mergeCell ref="F72:H72"/>
    <mergeCell ref="B3:H3"/>
    <mergeCell ref="G4:H4"/>
    <mergeCell ref="G5:H5"/>
    <mergeCell ref="B6:B7"/>
    <mergeCell ref="C6:H6"/>
    <mergeCell ref="B62:H6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B1:M60"/>
  <sheetViews>
    <sheetView topLeftCell="A31" workbookViewId="0">
      <selection activeCell="D67" sqref="D67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13" ht="12" customHeight="1" thickBot="1" x14ac:dyDescent="0.3"/>
    <row r="2" spans="2:13" ht="12" customHeight="1" x14ac:dyDescent="0.25">
      <c r="B2" s="149"/>
      <c r="C2" s="101"/>
      <c r="D2" s="101"/>
      <c r="E2" s="101"/>
      <c r="F2" s="101"/>
      <c r="G2" s="101"/>
      <c r="H2" s="102"/>
    </row>
    <row r="3" spans="2:13" ht="50.25" customHeight="1" thickBot="1" x14ac:dyDescent="0.3">
      <c r="B3" s="336" t="s">
        <v>100</v>
      </c>
      <c r="C3" s="337"/>
      <c r="D3" s="337"/>
      <c r="E3" s="337"/>
      <c r="F3" s="337"/>
      <c r="G3" s="337"/>
      <c r="H3" s="338"/>
    </row>
    <row r="4" spans="2:13" ht="1.5" customHeight="1" x14ac:dyDescent="0.25">
      <c r="B4" s="6"/>
      <c r="C4" s="7"/>
      <c r="D4" s="2"/>
      <c r="E4" s="3"/>
      <c r="F4" s="5"/>
      <c r="G4" s="339"/>
      <c r="H4" s="351"/>
    </row>
    <row r="5" spans="2:13" ht="3" customHeight="1" thickBot="1" x14ac:dyDescent="0.3">
      <c r="B5" s="16"/>
      <c r="C5" s="17"/>
      <c r="D5" s="18"/>
      <c r="E5" s="19"/>
      <c r="F5" s="20"/>
      <c r="G5" s="311"/>
      <c r="H5" s="312"/>
    </row>
    <row r="6" spans="2:13" ht="61.5" customHeight="1" thickBot="1" x14ac:dyDescent="0.3">
      <c r="B6" s="313" t="s">
        <v>1</v>
      </c>
      <c r="C6" s="340" t="s">
        <v>295</v>
      </c>
      <c r="D6" s="341"/>
      <c r="E6" s="341"/>
      <c r="F6" s="341"/>
      <c r="G6" s="341"/>
      <c r="H6" s="352"/>
    </row>
    <row r="7" spans="2:13" ht="16.5" thickBot="1" x14ac:dyDescent="0.3">
      <c r="B7" s="345"/>
      <c r="C7" s="172" t="s">
        <v>2</v>
      </c>
      <c r="D7" s="173" t="s">
        <v>296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13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SUM(H9)</f>
        <v>114.2252</v>
      </c>
    </row>
    <row r="9" spans="2:13" ht="15.75" thickBot="1" x14ac:dyDescent="0.3">
      <c r="B9" s="114">
        <v>72225</v>
      </c>
      <c r="C9" s="98" t="s">
        <v>19</v>
      </c>
      <c r="D9" s="97" t="s">
        <v>278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13" ht="15.75" x14ac:dyDescent="0.25">
      <c r="B10" s="109"/>
      <c r="C10" s="110">
        <v>2</v>
      </c>
      <c r="D10" s="111" t="s">
        <v>211</v>
      </c>
      <c r="E10" s="112" t="s">
        <v>88</v>
      </c>
      <c r="F10" s="113"/>
      <c r="G10" s="113"/>
      <c r="H10" s="158">
        <f>SUM(H11:H16)</f>
        <v>2071.3915000000002</v>
      </c>
      <c r="J10" s="1"/>
      <c r="K10" s="1"/>
      <c r="L10" s="1"/>
      <c r="M10" s="1"/>
    </row>
    <row r="11" spans="2:13" ht="26.25" x14ac:dyDescent="0.25">
      <c r="B11" s="114">
        <v>72085</v>
      </c>
      <c r="C11" s="98" t="s">
        <v>90</v>
      </c>
      <c r="D11" s="128" t="s">
        <v>279</v>
      </c>
      <c r="E11" s="98" t="s">
        <v>45</v>
      </c>
      <c r="F11" s="100">
        <v>1.05</v>
      </c>
      <c r="G11" s="107">
        <v>111.28</v>
      </c>
      <c r="H11" s="129">
        <f t="shared" ref="H11:H16" si="0">G11*F11</f>
        <v>116.84400000000001</v>
      </c>
      <c r="J11" s="189"/>
      <c r="K11" s="189"/>
      <c r="L11" s="189"/>
      <c r="M11" s="189"/>
    </row>
    <row r="12" spans="2:13" x14ac:dyDescent="0.25">
      <c r="B12" s="114">
        <v>4472</v>
      </c>
      <c r="C12" s="98" t="s">
        <v>21</v>
      </c>
      <c r="D12" s="128" t="s">
        <v>280</v>
      </c>
      <c r="E12" s="98" t="s">
        <v>45</v>
      </c>
      <c r="F12" s="100">
        <v>17.059999999999999</v>
      </c>
      <c r="G12" s="107">
        <v>45</v>
      </c>
      <c r="H12" s="129">
        <f t="shared" si="0"/>
        <v>767.69999999999993</v>
      </c>
    </row>
    <row r="13" spans="2:13" x14ac:dyDescent="0.25">
      <c r="B13" s="114">
        <v>20205</v>
      </c>
      <c r="C13" s="98" t="s">
        <v>91</v>
      </c>
      <c r="D13" s="128" t="s">
        <v>235</v>
      </c>
      <c r="E13" s="98" t="s">
        <v>45</v>
      </c>
      <c r="F13" s="100">
        <v>1.55</v>
      </c>
      <c r="G13" s="107">
        <v>82.67</v>
      </c>
      <c r="H13" s="129">
        <f t="shared" si="0"/>
        <v>128.13849999999999</v>
      </c>
    </row>
    <row r="14" spans="2:13" x14ac:dyDescent="0.25">
      <c r="B14" s="114">
        <v>4430</v>
      </c>
      <c r="C14" s="98" t="s">
        <v>92</v>
      </c>
      <c r="D14" s="128" t="s">
        <v>281</v>
      </c>
      <c r="E14" s="98" t="s">
        <v>45</v>
      </c>
      <c r="F14" s="100">
        <v>6.47</v>
      </c>
      <c r="G14" s="107">
        <v>134.69999999999999</v>
      </c>
      <c r="H14" s="129">
        <f t="shared" si="0"/>
        <v>871.5089999999999</v>
      </c>
    </row>
    <row r="15" spans="2:13" x14ac:dyDescent="0.25">
      <c r="B15" s="114">
        <v>6117</v>
      </c>
      <c r="C15" s="98" t="s">
        <v>113</v>
      </c>
      <c r="D15" s="128" t="s">
        <v>125</v>
      </c>
      <c r="E15" s="98" t="s">
        <v>30</v>
      </c>
      <c r="F15" s="100">
        <v>10.52</v>
      </c>
      <c r="G15" s="107">
        <v>8</v>
      </c>
      <c r="H15" s="129">
        <f t="shared" si="0"/>
        <v>84.16</v>
      </c>
    </row>
    <row r="16" spans="2:13" ht="15.75" thickBot="1" x14ac:dyDescent="0.3">
      <c r="B16" s="136">
        <v>1213</v>
      </c>
      <c r="C16" s="98" t="s">
        <v>114</v>
      </c>
      <c r="D16" s="182" t="s">
        <v>126</v>
      </c>
      <c r="E16" s="164" t="s">
        <v>30</v>
      </c>
      <c r="F16" s="170">
        <v>12.88</v>
      </c>
      <c r="G16" s="138">
        <v>8</v>
      </c>
      <c r="H16" s="129">
        <f t="shared" si="0"/>
        <v>103.04</v>
      </c>
    </row>
    <row r="17" spans="2:9" ht="15.75" x14ac:dyDescent="0.25">
      <c r="B17" s="109"/>
      <c r="C17" s="110">
        <v>3</v>
      </c>
      <c r="D17" s="111" t="s">
        <v>270</v>
      </c>
      <c r="E17" s="112" t="s">
        <v>88</v>
      </c>
      <c r="F17" s="113"/>
      <c r="G17" s="113"/>
      <c r="H17" s="158">
        <f>SUM(H18:H29)</f>
        <v>2581.3368</v>
      </c>
    </row>
    <row r="18" spans="2:9" x14ac:dyDescent="0.25">
      <c r="B18" s="114">
        <v>7175</v>
      </c>
      <c r="C18" s="98" t="s">
        <v>23</v>
      </c>
      <c r="D18" s="97" t="s">
        <v>282</v>
      </c>
      <c r="E18" s="98" t="s">
        <v>35</v>
      </c>
      <c r="F18" s="100">
        <v>1.33</v>
      </c>
      <c r="G18" s="107">
        <v>966</v>
      </c>
      <c r="H18" s="178">
        <f t="shared" ref="H18:H27" si="1">G18*F18</f>
        <v>1284.78</v>
      </c>
    </row>
    <row r="19" spans="2:9" x14ac:dyDescent="0.25">
      <c r="B19" s="114">
        <v>7180</v>
      </c>
      <c r="C19" s="98" t="s">
        <v>29</v>
      </c>
      <c r="D19" s="128" t="s">
        <v>283</v>
      </c>
      <c r="E19" s="98" t="s">
        <v>35</v>
      </c>
      <c r="F19" s="100">
        <v>1</v>
      </c>
      <c r="G19" s="107">
        <v>44</v>
      </c>
      <c r="H19" s="178">
        <f t="shared" si="1"/>
        <v>44</v>
      </c>
    </row>
    <row r="20" spans="2:9" x14ac:dyDescent="0.25">
      <c r="B20" s="114">
        <v>7181</v>
      </c>
      <c r="C20" s="98" t="s">
        <v>33</v>
      </c>
      <c r="D20" s="97" t="s">
        <v>284</v>
      </c>
      <c r="E20" s="98" t="s">
        <v>35</v>
      </c>
      <c r="F20" s="99">
        <v>2.92</v>
      </c>
      <c r="G20" s="107">
        <v>16</v>
      </c>
      <c r="H20" s="178">
        <f t="shared" si="1"/>
        <v>46.72</v>
      </c>
    </row>
    <row r="21" spans="2:9" x14ac:dyDescent="0.25">
      <c r="B21" s="114" t="s">
        <v>233</v>
      </c>
      <c r="C21" s="98" t="s">
        <v>34</v>
      </c>
      <c r="D21" s="97" t="s">
        <v>285</v>
      </c>
      <c r="E21" s="98" t="s">
        <v>45</v>
      </c>
      <c r="F21" s="100">
        <v>14.03</v>
      </c>
      <c r="G21" s="107">
        <v>23.56</v>
      </c>
      <c r="H21" s="178">
        <f t="shared" si="1"/>
        <v>330.54679999999996</v>
      </c>
    </row>
    <row r="22" spans="2:9" x14ac:dyDescent="0.25">
      <c r="B22" s="114">
        <v>72106</v>
      </c>
      <c r="C22" s="98" t="s">
        <v>215</v>
      </c>
      <c r="D22" s="97" t="s">
        <v>286</v>
      </c>
      <c r="E22" s="98" t="s">
        <v>45</v>
      </c>
      <c r="F22" s="99">
        <v>28.25</v>
      </c>
      <c r="G22" s="107">
        <v>17.399999999999999</v>
      </c>
      <c r="H22" s="178">
        <f t="shared" si="1"/>
        <v>491.54999999999995</v>
      </c>
      <c r="I22" s="4" t="s">
        <v>98</v>
      </c>
    </row>
    <row r="23" spans="2:9" x14ac:dyDescent="0.25">
      <c r="B23" s="114">
        <v>5071</v>
      </c>
      <c r="C23" s="98" t="s">
        <v>216</v>
      </c>
      <c r="D23" s="97" t="s">
        <v>287</v>
      </c>
      <c r="E23" s="98" t="s">
        <v>119</v>
      </c>
      <c r="F23" s="99">
        <v>4.95</v>
      </c>
      <c r="G23" s="107">
        <v>10</v>
      </c>
      <c r="H23" s="178">
        <f t="shared" si="1"/>
        <v>49.5</v>
      </c>
    </row>
    <row r="24" spans="2:9" x14ac:dyDescent="0.25">
      <c r="B24" s="114">
        <v>5068</v>
      </c>
      <c r="C24" s="98" t="s">
        <v>217</v>
      </c>
      <c r="D24" s="97" t="s">
        <v>288</v>
      </c>
      <c r="E24" s="98" t="s">
        <v>119</v>
      </c>
      <c r="F24" s="99">
        <v>5.26</v>
      </c>
      <c r="G24" s="107">
        <v>6</v>
      </c>
      <c r="H24" s="178">
        <f t="shared" si="1"/>
        <v>31.56</v>
      </c>
    </row>
    <row r="25" spans="2:9" x14ac:dyDescent="0.25">
      <c r="B25" s="114">
        <v>20247</v>
      </c>
      <c r="C25" s="98" t="s">
        <v>218</v>
      </c>
      <c r="D25" s="97" t="s">
        <v>289</v>
      </c>
      <c r="E25" s="98" t="s">
        <v>119</v>
      </c>
      <c r="F25" s="99">
        <v>5.66</v>
      </c>
      <c r="G25" s="107">
        <v>8</v>
      </c>
      <c r="H25" s="178">
        <f t="shared" si="1"/>
        <v>45.28</v>
      </c>
      <c r="I25" s="4" t="s">
        <v>98</v>
      </c>
    </row>
    <row r="26" spans="2:9" x14ac:dyDescent="0.25">
      <c r="B26" s="114">
        <v>6127</v>
      </c>
      <c r="C26" s="98" t="s">
        <v>219</v>
      </c>
      <c r="D26" s="97" t="s">
        <v>213</v>
      </c>
      <c r="E26" s="98" t="s">
        <v>30</v>
      </c>
      <c r="F26" s="99">
        <v>10.52</v>
      </c>
      <c r="G26" s="107">
        <v>3</v>
      </c>
      <c r="H26" s="178">
        <f t="shared" si="1"/>
        <v>31.56</v>
      </c>
    </row>
    <row r="27" spans="2:9" x14ac:dyDescent="0.25">
      <c r="B27" s="114">
        <v>4750</v>
      </c>
      <c r="C27" s="98" t="s">
        <v>220</v>
      </c>
      <c r="D27" s="183" t="s">
        <v>214</v>
      </c>
      <c r="E27" s="98" t="s">
        <v>30</v>
      </c>
      <c r="F27" s="100">
        <v>12.88</v>
      </c>
      <c r="G27" s="107">
        <v>3</v>
      </c>
      <c r="H27" s="178">
        <f t="shared" si="1"/>
        <v>38.64</v>
      </c>
    </row>
    <row r="28" spans="2:9" x14ac:dyDescent="0.25">
      <c r="B28" s="114">
        <v>6117</v>
      </c>
      <c r="C28" s="98" t="s">
        <v>222</v>
      </c>
      <c r="D28" s="97" t="s">
        <v>125</v>
      </c>
      <c r="E28" s="98" t="s">
        <v>30</v>
      </c>
      <c r="F28" s="99">
        <v>10.52</v>
      </c>
      <c r="G28" s="107">
        <v>8</v>
      </c>
      <c r="H28" s="178">
        <f>G28*F28</f>
        <v>84.16</v>
      </c>
    </row>
    <row r="29" spans="2:9" ht="15.75" thickBot="1" x14ac:dyDescent="0.3">
      <c r="B29" s="136">
        <v>1213</v>
      </c>
      <c r="C29" s="98" t="s">
        <v>223</v>
      </c>
      <c r="D29" s="165" t="s">
        <v>126</v>
      </c>
      <c r="E29" s="164" t="s">
        <v>30</v>
      </c>
      <c r="F29" s="137">
        <v>12.88</v>
      </c>
      <c r="G29" s="138">
        <v>8</v>
      </c>
      <c r="H29" s="181">
        <f>G29*F29</f>
        <v>103.04</v>
      </c>
    </row>
    <row r="30" spans="2:9" ht="15.75" x14ac:dyDescent="0.25">
      <c r="B30" s="109"/>
      <c r="C30" s="110">
        <v>4</v>
      </c>
      <c r="D30" s="186" t="s">
        <v>226</v>
      </c>
      <c r="E30" s="112" t="s">
        <v>88</v>
      </c>
      <c r="F30" s="113"/>
      <c r="G30" s="113"/>
      <c r="H30" s="158">
        <f>SUM(H31:H36)</f>
        <v>198.36759999999998</v>
      </c>
    </row>
    <row r="31" spans="2:9" x14ac:dyDescent="0.25">
      <c r="B31" s="114" t="s">
        <v>131</v>
      </c>
      <c r="C31" s="98" t="s">
        <v>36</v>
      </c>
      <c r="D31" s="183" t="s">
        <v>290</v>
      </c>
      <c r="E31" s="98" t="s">
        <v>18</v>
      </c>
      <c r="F31" s="100">
        <v>62.11</v>
      </c>
      <c r="G31" s="98">
        <v>1.26</v>
      </c>
      <c r="H31" s="156">
        <f>G31*F31</f>
        <v>78.258600000000001</v>
      </c>
    </row>
    <row r="32" spans="2:9" x14ac:dyDescent="0.25">
      <c r="B32" s="114" t="s">
        <v>225</v>
      </c>
      <c r="C32" s="98" t="s">
        <v>63</v>
      </c>
      <c r="D32" s="183" t="s">
        <v>224</v>
      </c>
      <c r="E32" s="98" t="s">
        <v>162</v>
      </c>
      <c r="F32" s="100">
        <v>430.7</v>
      </c>
      <c r="G32" s="98">
        <v>0.08</v>
      </c>
      <c r="H32" s="156">
        <f t="shared" ref="H32" si="2">G32*F32</f>
        <v>34.456000000000003</v>
      </c>
    </row>
    <row r="33" spans="2:8" x14ac:dyDescent="0.25">
      <c r="B33" s="114">
        <v>34</v>
      </c>
      <c r="C33" s="98" t="s">
        <v>64</v>
      </c>
      <c r="D33" s="183" t="s">
        <v>291</v>
      </c>
      <c r="E33" s="98" t="s">
        <v>119</v>
      </c>
      <c r="F33" s="100">
        <v>3.24</v>
      </c>
      <c r="G33" s="107">
        <v>1.2</v>
      </c>
      <c r="H33" s="156">
        <f>G33*F33</f>
        <v>3.8879999999999999</v>
      </c>
    </row>
    <row r="34" spans="2:8" x14ac:dyDescent="0.25">
      <c r="B34" s="114" t="s">
        <v>238</v>
      </c>
      <c r="C34" s="98" t="s">
        <v>65</v>
      </c>
      <c r="D34" s="97" t="s">
        <v>292</v>
      </c>
      <c r="E34" s="98" t="s">
        <v>45</v>
      </c>
      <c r="F34" s="100">
        <v>6.32</v>
      </c>
      <c r="G34" s="107">
        <v>8</v>
      </c>
      <c r="H34" s="156">
        <f>G34*F34</f>
        <v>50.56</v>
      </c>
    </row>
    <row r="35" spans="2:8" x14ac:dyDescent="0.25">
      <c r="B35" s="136">
        <v>72214</v>
      </c>
      <c r="C35" s="98" t="s">
        <v>66</v>
      </c>
      <c r="D35" s="187" t="s">
        <v>293</v>
      </c>
      <c r="E35" s="164" t="s">
        <v>162</v>
      </c>
      <c r="F35" s="137">
        <v>36.65</v>
      </c>
      <c r="G35" s="164">
        <v>0.5</v>
      </c>
      <c r="H35" s="188">
        <f>G35*F35</f>
        <v>18.324999999999999</v>
      </c>
    </row>
    <row r="36" spans="2:8" ht="15.75" thickBot="1" x14ac:dyDescent="0.3">
      <c r="B36" s="115">
        <v>4750</v>
      </c>
      <c r="C36" s="98" t="s">
        <v>67</v>
      </c>
      <c r="D36" s="184" t="s">
        <v>214</v>
      </c>
      <c r="E36" s="116" t="s">
        <v>30</v>
      </c>
      <c r="F36" s="144">
        <v>12.88</v>
      </c>
      <c r="G36" s="119">
        <v>1</v>
      </c>
      <c r="H36" s="179">
        <f t="shared" ref="H36" si="3">G36*F36</f>
        <v>12.88</v>
      </c>
    </row>
    <row r="37" spans="2:8" ht="15.75" x14ac:dyDescent="0.25">
      <c r="B37" s="109"/>
      <c r="C37" s="110">
        <v>5</v>
      </c>
      <c r="D37" s="111" t="s">
        <v>236</v>
      </c>
      <c r="E37" s="112" t="s">
        <v>88</v>
      </c>
      <c r="F37" s="113"/>
      <c r="G37" s="120"/>
      <c r="H37" s="158">
        <f>SUM(H38:H40)</f>
        <v>487.017</v>
      </c>
    </row>
    <row r="38" spans="2:8" x14ac:dyDescent="0.25">
      <c r="B38" s="114" t="s">
        <v>131</v>
      </c>
      <c r="C38" s="98" t="s">
        <v>85</v>
      </c>
      <c r="D38" s="97" t="s">
        <v>294</v>
      </c>
      <c r="E38" s="98" t="s">
        <v>18</v>
      </c>
      <c r="F38" s="100">
        <v>62.11</v>
      </c>
      <c r="G38" s="107">
        <v>6.7</v>
      </c>
      <c r="H38" s="178">
        <f>G38*F38</f>
        <v>416.137</v>
      </c>
    </row>
    <row r="39" spans="2:8" x14ac:dyDescent="0.25">
      <c r="B39" s="114" t="s">
        <v>48</v>
      </c>
      <c r="C39" s="98" t="s">
        <v>86</v>
      </c>
      <c r="D39" s="97" t="s">
        <v>132</v>
      </c>
      <c r="E39" s="98" t="s">
        <v>4</v>
      </c>
      <c r="F39" s="99">
        <v>58</v>
      </c>
      <c r="G39" s="107">
        <v>1</v>
      </c>
      <c r="H39" s="178">
        <f>G39*F39</f>
        <v>58</v>
      </c>
    </row>
    <row r="40" spans="2:8" ht="15.75" thickBot="1" x14ac:dyDescent="0.3">
      <c r="B40" s="136">
        <v>4750</v>
      </c>
      <c r="C40" s="98" t="s">
        <v>140</v>
      </c>
      <c r="D40" s="187" t="s">
        <v>214</v>
      </c>
      <c r="E40" s="164" t="s">
        <v>30</v>
      </c>
      <c r="F40" s="170">
        <v>12.88</v>
      </c>
      <c r="G40" s="138">
        <v>1</v>
      </c>
      <c r="H40" s="181">
        <f t="shared" ref="H40" si="4">G40*F40</f>
        <v>12.88</v>
      </c>
    </row>
    <row r="41" spans="2:8" ht="15.75" x14ac:dyDescent="0.25">
      <c r="B41" s="109"/>
      <c r="C41" s="110">
        <v>6</v>
      </c>
      <c r="D41" s="111" t="s">
        <v>133</v>
      </c>
      <c r="E41" s="112" t="s">
        <v>88</v>
      </c>
      <c r="F41" s="113"/>
      <c r="G41" s="120"/>
      <c r="H41" s="158">
        <f>SUM(H42)</f>
        <v>129</v>
      </c>
    </row>
    <row r="42" spans="2:8" ht="15.75" thickBot="1" x14ac:dyDescent="0.3">
      <c r="B42" s="136">
        <v>84677</v>
      </c>
      <c r="C42" s="164" t="s">
        <v>228</v>
      </c>
      <c r="D42" s="165" t="s">
        <v>275</v>
      </c>
      <c r="E42" s="164" t="s">
        <v>18</v>
      </c>
      <c r="F42" s="137">
        <v>6.45</v>
      </c>
      <c r="G42" s="138">
        <v>20</v>
      </c>
      <c r="H42" s="181">
        <f>G42*F42</f>
        <v>129</v>
      </c>
    </row>
    <row r="43" spans="2:8" ht="15.75" x14ac:dyDescent="0.25">
      <c r="B43" s="109"/>
      <c r="C43" s="110">
        <v>7</v>
      </c>
      <c r="D43" s="111" t="s">
        <v>271</v>
      </c>
      <c r="E43" s="112" t="s">
        <v>88</v>
      </c>
      <c r="F43" s="113"/>
      <c r="G43" s="120"/>
      <c r="H43" s="158">
        <f>SUM(H44:H45)</f>
        <v>6102.880000000001</v>
      </c>
    </row>
    <row r="44" spans="2:8" x14ac:dyDescent="0.25">
      <c r="B44" s="114">
        <v>39231</v>
      </c>
      <c r="C44" s="98" t="s">
        <v>229</v>
      </c>
      <c r="D44" s="97" t="s">
        <v>273</v>
      </c>
      <c r="E44" s="98" t="s">
        <v>18</v>
      </c>
      <c r="F44" s="99">
        <v>27.19</v>
      </c>
      <c r="G44" s="107">
        <v>160</v>
      </c>
      <c r="H44" s="178">
        <f>G44*F44</f>
        <v>4350.4000000000005</v>
      </c>
    </row>
    <row r="45" spans="2:8" ht="15.75" thickBot="1" x14ac:dyDescent="0.3">
      <c r="B45" s="115" t="s">
        <v>272</v>
      </c>
      <c r="C45" s="116" t="s">
        <v>230</v>
      </c>
      <c r="D45" s="117" t="s">
        <v>276</v>
      </c>
      <c r="E45" s="116" t="s">
        <v>18</v>
      </c>
      <c r="F45" s="118">
        <v>36.51</v>
      </c>
      <c r="G45" s="119">
        <v>48</v>
      </c>
      <c r="H45" s="179">
        <f>G45*F45</f>
        <v>1752.48</v>
      </c>
    </row>
    <row r="46" spans="2:8" ht="15.75" x14ac:dyDescent="0.25">
      <c r="B46" s="130"/>
      <c r="C46" s="131">
        <v>8</v>
      </c>
      <c r="D46" s="132" t="s">
        <v>136</v>
      </c>
      <c r="E46" s="133"/>
      <c r="F46" s="134"/>
      <c r="G46" s="145"/>
      <c r="H46" s="161">
        <f>SUM(H47:H51)</f>
        <v>313.5</v>
      </c>
    </row>
    <row r="47" spans="2:8" x14ac:dyDescent="0.25">
      <c r="B47" s="114">
        <v>9537</v>
      </c>
      <c r="C47" s="98" t="s">
        <v>255</v>
      </c>
      <c r="D47" s="97" t="s">
        <v>84</v>
      </c>
      <c r="E47" s="98" t="s">
        <v>18</v>
      </c>
      <c r="F47" s="99">
        <v>1.43</v>
      </c>
      <c r="G47" s="108">
        <v>50</v>
      </c>
      <c r="H47" s="178">
        <f>G47*F47</f>
        <v>71.5</v>
      </c>
    </row>
    <row r="48" spans="2:8" x14ac:dyDescent="0.25">
      <c r="B48" s="114" t="s">
        <v>48</v>
      </c>
      <c r="C48" s="98" t="s">
        <v>256</v>
      </c>
      <c r="D48" s="97" t="s">
        <v>139</v>
      </c>
      <c r="E48" s="98" t="s">
        <v>4</v>
      </c>
      <c r="F48" s="99">
        <v>50</v>
      </c>
      <c r="G48" s="108">
        <v>1</v>
      </c>
      <c r="H48" s="178">
        <f t="shared" ref="H48:H51" si="5">G48*F48</f>
        <v>50</v>
      </c>
    </row>
    <row r="49" spans="2:8" x14ac:dyDescent="0.25">
      <c r="B49" s="114" t="s">
        <v>48</v>
      </c>
      <c r="C49" s="98" t="s">
        <v>260</v>
      </c>
      <c r="D49" s="97" t="s">
        <v>141</v>
      </c>
      <c r="E49" s="98" t="s">
        <v>4</v>
      </c>
      <c r="F49" s="99">
        <v>50</v>
      </c>
      <c r="G49" s="108">
        <v>1</v>
      </c>
      <c r="H49" s="178">
        <f t="shared" si="5"/>
        <v>50</v>
      </c>
    </row>
    <row r="50" spans="2:8" x14ac:dyDescent="0.25">
      <c r="B50" s="136">
        <v>3777</v>
      </c>
      <c r="C50" s="98" t="s">
        <v>261</v>
      </c>
      <c r="D50" s="165" t="s">
        <v>277</v>
      </c>
      <c r="E50" s="164" t="s">
        <v>18</v>
      </c>
      <c r="F50" s="137">
        <v>0.76</v>
      </c>
      <c r="G50" s="185">
        <v>75</v>
      </c>
      <c r="H50" s="178">
        <f t="shared" si="5"/>
        <v>57</v>
      </c>
    </row>
    <row r="51" spans="2:8" ht="15.75" thickBot="1" x14ac:dyDescent="0.3">
      <c r="B51" s="115" t="s">
        <v>48</v>
      </c>
      <c r="C51" s="98" t="s">
        <v>263</v>
      </c>
      <c r="D51" s="117" t="s">
        <v>94</v>
      </c>
      <c r="E51" s="98" t="s">
        <v>4</v>
      </c>
      <c r="F51" s="118">
        <v>85</v>
      </c>
      <c r="G51" s="121">
        <v>1</v>
      </c>
      <c r="H51" s="179">
        <f t="shared" si="5"/>
        <v>85</v>
      </c>
    </row>
    <row r="52" spans="2:8" ht="15.75" thickBot="1" x14ac:dyDescent="0.3">
      <c r="B52" s="346"/>
      <c r="C52" s="347"/>
      <c r="D52" s="347"/>
      <c r="E52" s="347"/>
      <c r="F52" s="347"/>
      <c r="G52" s="347"/>
      <c r="H52" s="348"/>
    </row>
    <row r="53" spans="2:8" ht="15.75" thickBot="1" x14ac:dyDescent="0.3">
      <c r="B53" s="140"/>
      <c r="C53" s="146">
        <v>9</v>
      </c>
      <c r="D53" s="141" t="s">
        <v>13</v>
      </c>
      <c r="E53" s="142" t="s">
        <v>88</v>
      </c>
      <c r="F53" s="143"/>
      <c r="G53" s="147"/>
      <c r="H53" s="205">
        <f>H46+H43+H41+H37+H30+H17+H10+H8</f>
        <v>11997.7181</v>
      </c>
    </row>
    <row r="54" spans="2:8" ht="9" customHeight="1" thickBot="1" x14ac:dyDescent="0.3"/>
    <row r="55" spans="2:8" ht="15.75" x14ac:dyDescent="0.25">
      <c r="B55" s="332" t="s">
        <v>274</v>
      </c>
      <c r="C55" s="333"/>
      <c r="D55" s="333"/>
      <c r="E55" s="101"/>
      <c r="F55" s="101"/>
      <c r="G55" s="101"/>
      <c r="H55" s="102"/>
    </row>
    <row r="56" spans="2:8" x14ac:dyDescent="0.25">
      <c r="B56" s="103"/>
      <c r="C56" s="1"/>
      <c r="D56" s="1"/>
      <c r="E56" s="1"/>
      <c r="F56" s="1"/>
      <c r="G56" s="1"/>
      <c r="H56" s="104"/>
    </row>
    <row r="57" spans="2:8" x14ac:dyDescent="0.25">
      <c r="B57" s="103"/>
      <c r="C57" s="1"/>
      <c r="D57" s="1"/>
      <c r="E57" s="1"/>
      <c r="F57" s="1"/>
      <c r="G57" s="1"/>
      <c r="H57" s="104"/>
    </row>
    <row r="58" spans="2:8" x14ac:dyDescent="0.25">
      <c r="B58" s="103"/>
      <c r="C58" s="1"/>
      <c r="D58" s="1"/>
      <c r="E58" s="1"/>
      <c r="F58" s="1"/>
      <c r="G58" s="1"/>
      <c r="H58" s="104"/>
    </row>
    <row r="59" spans="2:8" x14ac:dyDescent="0.25">
      <c r="B59" s="103"/>
      <c r="C59" s="1"/>
      <c r="D59" s="1" t="s">
        <v>98</v>
      </c>
      <c r="E59" s="1"/>
      <c r="F59" s="1"/>
      <c r="G59" s="1"/>
      <c r="H59" s="104"/>
    </row>
    <row r="60" spans="2:8" ht="15.75" thickBot="1" x14ac:dyDescent="0.3">
      <c r="B60" s="105"/>
      <c r="C60" s="106"/>
      <c r="D60" s="106"/>
      <c r="E60" s="106"/>
      <c r="F60" s="334" t="s">
        <v>99</v>
      </c>
      <c r="G60" s="334"/>
      <c r="H60" s="335"/>
    </row>
  </sheetData>
  <mergeCells count="8">
    <mergeCell ref="B55:D55"/>
    <mergeCell ref="F60:H60"/>
    <mergeCell ref="B3:H3"/>
    <mergeCell ref="G4:H4"/>
    <mergeCell ref="G5:H5"/>
    <mergeCell ref="B6:B7"/>
    <mergeCell ref="C6:H6"/>
    <mergeCell ref="B52:H52"/>
  </mergeCells>
  <pageMargins left="0.511811024" right="0.511811024" top="0.47" bottom="0.78740157499999996" header="0.23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5</vt:i4>
      </vt:variant>
    </vt:vector>
  </HeadingPairs>
  <TitlesOfParts>
    <vt:vector size="15" baseType="lpstr">
      <vt:lpstr>Plan1</vt:lpstr>
      <vt:lpstr>ORÇAMENTO</vt:lpstr>
      <vt:lpstr>Plan3</vt:lpstr>
      <vt:lpstr>proposta 2</vt:lpstr>
      <vt:lpstr>proposta 3</vt:lpstr>
      <vt:lpstr>proposta 4</vt:lpstr>
      <vt:lpstr>proposta 5</vt:lpstr>
      <vt:lpstr>Plan2</vt:lpstr>
      <vt:lpstr>Plan4</vt:lpstr>
      <vt:lpstr>CRONOGRAMA</vt:lpstr>
      <vt:lpstr>ORÇAMENTO!Area_de_impressao</vt:lpstr>
      <vt:lpstr>Plan2!Area_de_impressao</vt:lpstr>
      <vt:lpstr>Plan4!Area_de_impressao</vt:lpstr>
      <vt:lpstr>'proposta 2'!Area_de_impressao</vt:lpstr>
      <vt:lpstr>'proposta 3'!Area_de_impressao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nivaldo</dc:creator>
  <cp:lastModifiedBy>João Vitor Russo</cp:lastModifiedBy>
  <cp:lastPrinted>2018-09-21T11:50:14Z</cp:lastPrinted>
  <dcterms:created xsi:type="dcterms:W3CDTF">2012-05-22T17:56:20Z</dcterms:created>
  <dcterms:modified xsi:type="dcterms:W3CDTF">2018-09-26T13:30:46Z</dcterms:modified>
</cp:coreProperties>
</file>