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360" yWindow="180" windowWidth="10515" windowHeight="4620" firstSheet="1" activeTab="1"/>
  </bookViews>
  <sheets>
    <sheet name="Plan1" sheetId="1" state="hidden" r:id="rId1"/>
    <sheet name="ORÇAMENTO" sheetId="10" r:id="rId2"/>
    <sheet name="Plan3" sheetId="3" state="hidden" r:id="rId3"/>
    <sheet name="proposta 2" sheetId="4" state="hidden" r:id="rId4"/>
    <sheet name="proposta 3" sheetId="5" state="hidden" r:id="rId5"/>
    <sheet name="proposta 4" sheetId="6" state="hidden" r:id="rId6"/>
    <sheet name="proposta 5" sheetId="7" state="hidden" r:id="rId7"/>
    <sheet name="Plan2" sheetId="8" state="hidden" r:id="rId8"/>
    <sheet name="Plan4" sheetId="9" state="hidden" r:id="rId9"/>
    <sheet name="CRONOGRAMA" sheetId="12" r:id="rId10"/>
  </sheets>
  <definedNames>
    <definedName name="_xlnm.Print_Area" localSheetId="1">ORÇAMENTO!$B$2:$H$273</definedName>
    <definedName name="_xlnm.Print_Area" localSheetId="7">Plan2!$B$2:$H$72</definedName>
    <definedName name="_xlnm.Print_Area" localSheetId="8">Plan4!$B$2:$H$60</definedName>
    <definedName name="_xlnm.Print_Area" localSheetId="3">'proposta 2'!$B$2:$I$47</definedName>
    <definedName name="_xlnm.Print_Area" localSheetId="4">'proposta 3'!$B$2:$I$39</definedName>
  </definedNames>
  <calcPr calcId="145621"/>
</workbook>
</file>

<file path=xl/calcChain.xml><?xml version="1.0" encoding="utf-8"?>
<calcChain xmlns="http://schemas.openxmlformats.org/spreadsheetml/2006/main">
  <c r="H180" i="10" l="1"/>
  <c r="H179" i="10"/>
  <c r="G6" i="10" l="1"/>
  <c r="J244" i="10" l="1"/>
  <c r="H201" i="10"/>
  <c r="H200" i="10"/>
  <c r="H199" i="10"/>
  <c r="H198" i="10"/>
  <c r="H197" i="10"/>
  <c r="H193" i="10"/>
  <c r="H195" i="10"/>
  <c r="H194" i="10"/>
  <c r="H192" i="10"/>
  <c r="H123" i="10"/>
  <c r="H57" i="10"/>
  <c r="H196" i="10" l="1"/>
  <c r="H191" i="10"/>
  <c r="H188" i="10" l="1"/>
  <c r="H190" i="10" l="1"/>
  <c r="H189" i="10" s="1"/>
  <c r="H186" i="10"/>
  <c r="H185" i="10"/>
  <c r="H184" i="10"/>
  <c r="H183" i="10"/>
  <c r="H182" i="10"/>
  <c r="H181" i="10"/>
  <c r="H205" i="10"/>
  <c r="H187" i="10" l="1"/>
  <c r="H178" i="10"/>
  <c r="H177" i="10" s="1"/>
  <c r="K244" i="10" s="1"/>
  <c r="L244" i="10" s="1"/>
  <c r="J246" i="10"/>
  <c r="J245" i="10"/>
  <c r="J243" i="10"/>
  <c r="J242" i="10"/>
  <c r="J241" i="10"/>
  <c r="H204" i="10"/>
  <c r="H203" i="10"/>
  <c r="H202" i="10" s="1"/>
  <c r="K245" i="10" l="1"/>
  <c r="H12" i="10"/>
  <c r="H13" i="10"/>
  <c r="H11" i="10"/>
  <c r="H10" i="10" l="1"/>
  <c r="K241" i="10" s="1"/>
  <c r="H176" i="10"/>
  <c r="H170" i="10"/>
  <c r="H173" i="10" l="1"/>
  <c r="H172" i="10"/>
  <c r="H171" i="10"/>
  <c r="H169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1" i="10"/>
  <c r="H154" i="10" l="1"/>
  <c r="H168" i="10"/>
  <c r="H148" i="10" l="1"/>
  <c r="H149" i="10"/>
  <c r="H150" i="10"/>
  <c r="H175" i="10"/>
  <c r="H153" i="10"/>
  <c r="H152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74" i="10" l="1"/>
  <c r="H130" i="10"/>
  <c r="H129" i="10"/>
  <c r="H128" i="10"/>
  <c r="H127" i="10"/>
  <c r="H126" i="10"/>
  <c r="H125" i="10"/>
  <c r="H124" i="10"/>
  <c r="H122" i="10"/>
  <c r="H121" i="10"/>
  <c r="H119" i="10"/>
  <c r="H118" i="10"/>
  <c r="H117" i="10"/>
  <c r="H116" i="10"/>
  <c r="H115" i="10"/>
  <c r="H114" i="10"/>
  <c r="H113" i="10"/>
  <c r="H112" i="10"/>
  <c r="H110" i="10"/>
  <c r="H109" i="10" s="1"/>
  <c r="H108" i="10"/>
  <c r="H107" i="10" s="1"/>
  <c r="H106" i="10"/>
  <c r="H105" i="10"/>
  <c r="H104" i="10"/>
  <c r="H103" i="10"/>
  <c r="H120" i="10" l="1"/>
  <c r="H111" i="10"/>
  <c r="H102" i="10"/>
  <c r="H99" i="10"/>
  <c r="H98" i="10"/>
  <c r="H100" i="10"/>
  <c r="H97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8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60" i="10"/>
  <c r="H59" i="10"/>
  <c r="H58" i="10"/>
  <c r="H101" i="10" l="1"/>
  <c r="K243" i="10" s="1"/>
  <c r="H96" i="10"/>
  <c r="H81" i="10"/>
  <c r="H52" i="10"/>
  <c r="H53" i="10"/>
  <c r="H54" i="10"/>
  <c r="H55" i="10"/>
  <c r="H56" i="10"/>
  <c r="H51" i="10"/>
  <c r="H50" i="10" l="1"/>
  <c r="H44" i="10" l="1"/>
  <c r="H45" i="10"/>
  <c r="H42" i="10"/>
  <c r="H48" i="10" l="1"/>
  <c r="H49" i="10"/>
  <c r="H62" i="10"/>
  <c r="H61" i="10" s="1"/>
  <c r="H47" i="10"/>
  <c r="H43" i="10"/>
  <c r="H46" i="10"/>
  <c r="H41" i="10"/>
  <c r="H40" i="10"/>
  <c r="H38" i="10"/>
  <c r="H36" i="10"/>
  <c r="H34" i="10"/>
  <c r="H35" i="10"/>
  <c r="H33" i="10"/>
  <c r="H39" i="10" l="1"/>
  <c r="H32" i="10"/>
  <c r="H37" i="10"/>
  <c r="H29" i="10" l="1"/>
  <c r="H24" i="10" l="1"/>
  <c r="H25" i="10"/>
  <c r="H17" i="10" l="1"/>
  <c r="H18" i="10"/>
  <c r="H19" i="10"/>
  <c r="H20" i="10"/>
  <c r="H21" i="10"/>
  <c r="H22" i="10"/>
  <c r="H26" i="10"/>
  <c r="H27" i="10"/>
  <c r="H28" i="10"/>
  <c r="H30" i="10"/>
  <c r="H31" i="10" l="1"/>
  <c r="H23" i="10" l="1"/>
  <c r="H16" i="10"/>
  <c r="H15" i="10" s="1"/>
  <c r="H14" i="10" l="1"/>
  <c r="H207" i="10"/>
  <c r="H206" i="10" s="1"/>
  <c r="K246" i="10" s="1"/>
  <c r="L246" i="10" s="1"/>
  <c r="H208" i="10" l="1"/>
  <c r="K242" i="10"/>
  <c r="C5" i="12"/>
  <c r="C6" i="12"/>
  <c r="C17" i="12"/>
  <c r="C15" i="12"/>
  <c r="C13" i="12"/>
  <c r="C11" i="12"/>
  <c r="C9" i="12"/>
  <c r="D210" i="10" l="1"/>
  <c r="D209" i="10"/>
  <c r="L241" i="10" l="1"/>
  <c r="D11" i="12" s="1"/>
  <c r="I11" i="12" l="1"/>
  <c r="G11" i="12"/>
  <c r="H11" i="12"/>
  <c r="F11" i="12"/>
  <c r="H231" i="10"/>
  <c r="H225" i="10"/>
  <c r="H219" i="10"/>
  <c r="H234" i="10" l="1"/>
  <c r="L245" i="10" l="1"/>
  <c r="D17" i="12" s="1"/>
  <c r="K247" i="10"/>
  <c r="L242" i="10"/>
  <c r="D13" i="12" s="1"/>
  <c r="F13" i="12" s="1"/>
  <c r="G13" i="12" l="1"/>
  <c r="I13" i="12"/>
  <c r="H13" i="12"/>
  <c r="L243" i="10"/>
  <c r="D15" i="12" s="1"/>
  <c r="I15" i="12" l="1"/>
  <c r="F15" i="12"/>
  <c r="G15" i="12"/>
  <c r="H15" i="12"/>
  <c r="G17" i="12"/>
  <c r="I17" i="12"/>
  <c r="H17" i="12"/>
  <c r="F17" i="12"/>
  <c r="H209" i="10"/>
  <c r="J238" i="10" l="1"/>
  <c r="H210" i="10"/>
  <c r="G8" i="10" l="1"/>
  <c r="J239" i="10"/>
  <c r="L247" i="10"/>
  <c r="H45" i="9"/>
  <c r="H44" i="9"/>
  <c r="M247" i="10" l="1"/>
  <c r="D9" i="12"/>
  <c r="D20" i="12" s="1"/>
  <c r="H43" i="9"/>
  <c r="H51" i="9"/>
  <c r="H50" i="9"/>
  <c r="H49" i="9"/>
  <c r="H48" i="9"/>
  <c r="H47" i="9"/>
  <c r="H42" i="9"/>
  <c r="H41" i="9" s="1"/>
  <c r="H40" i="9"/>
  <c r="H39" i="9"/>
  <c r="H38" i="9"/>
  <c r="H36" i="9"/>
  <c r="H35" i="9"/>
  <c r="H34" i="9"/>
  <c r="H33" i="9"/>
  <c r="H32" i="9"/>
  <c r="H31" i="9"/>
  <c r="H29" i="9"/>
  <c r="H28" i="9"/>
  <c r="H27" i="9"/>
  <c r="H26" i="9"/>
  <c r="H25" i="9"/>
  <c r="H24" i="9"/>
  <c r="H23" i="9"/>
  <c r="H22" i="9"/>
  <c r="H21" i="9"/>
  <c r="H20" i="9"/>
  <c r="H19" i="9"/>
  <c r="H18" i="9"/>
  <c r="H16" i="9"/>
  <c r="H15" i="9"/>
  <c r="H14" i="9"/>
  <c r="H13" i="9"/>
  <c r="H12" i="9"/>
  <c r="H11" i="9"/>
  <c r="H9" i="9"/>
  <c r="H8" i="9" s="1"/>
  <c r="F9" i="12" l="1"/>
  <c r="F20" i="12" s="1"/>
  <c r="H9" i="12"/>
  <c r="H20" i="12" s="1"/>
  <c r="G9" i="12"/>
  <c r="G20" i="12" s="1"/>
  <c r="I9" i="12"/>
  <c r="I20" i="12" s="1"/>
  <c r="H46" i="9"/>
  <c r="H17" i="9"/>
  <c r="H30" i="9"/>
  <c r="H37" i="9"/>
  <c r="H10" i="9"/>
  <c r="H17" i="8"/>
  <c r="H59" i="8"/>
  <c r="H50" i="8"/>
  <c r="H32" i="8"/>
  <c r="H16" i="8"/>
  <c r="H18" i="8"/>
  <c r="H19" i="8"/>
  <c r="H20" i="8"/>
  <c r="H21" i="8"/>
  <c r="H22" i="8"/>
  <c r="H15" i="8"/>
  <c r="H12" i="8"/>
  <c r="H13" i="8"/>
  <c r="H11" i="8"/>
  <c r="H14" i="8" l="1"/>
  <c r="H53" i="9"/>
  <c r="H10" i="8"/>
  <c r="H61" i="8"/>
  <c r="H60" i="8"/>
  <c r="H58" i="8"/>
  <c r="H57" i="8"/>
  <c r="H56" i="8"/>
  <c r="H54" i="8"/>
  <c r="H53" i="8" s="1"/>
  <c r="H52" i="8"/>
  <c r="H51" i="8"/>
  <c r="H48" i="8"/>
  <c r="H47" i="8"/>
  <c r="H45" i="8"/>
  <c r="H44" i="8"/>
  <c r="H43" i="8"/>
  <c r="H42" i="8"/>
  <c r="H41" i="8"/>
  <c r="H40" i="8"/>
  <c r="H39" i="8"/>
  <c r="H38" i="8"/>
  <c r="H37" i="8"/>
  <c r="H36" i="8"/>
  <c r="H35" i="8"/>
  <c r="H34" i="8"/>
  <c r="H31" i="8"/>
  <c r="H30" i="8"/>
  <c r="H29" i="8"/>
  <c r="H28" i="8"/>
  <c r="H27" i="8"/>
  <c r="H26" i="8"/>
  <c r="H25" i="8"/>
  <c r="H24" i="8"/>
  <c r="H9" i="8"/>
  <c r="H8" i="8" s="1"/>
  <c r="H49" i="8" l="1"/>
  <c r="H23" i="8"/>
  <c r="H33" i="8"/>
  <c r="H46" i="8"/>
  <c r="H55" i="8"/>
  <c r="H63" i="8" l="1"/>
  <c r="H64" i="8" s="1"/>
  <c r="H65" i="8" s="1"/>
  <c r="H29" i="7" l="1"/>
  <c r="I29" i="7" s="1"/>
  <c r="H29" i="6" l="1"/>
  <c r="I29" i="6" s="1"/>
  <c r="H28" i="6"/>
  <c r="I28" i="6" s="1"/>
  <c r="H37" i="7"/>
  <c r="I37" i="7" s="1"/>
  <c r="H36" i="7"/>
  <c r="I36" i="7" s="1"/>
  <c r="H35" i="7"/>
  <c r="I35" i="7" s="1"/>
  <c r="H34" i="7"/>
  <c r="I34" i="7" s="1"/>
  <c r="H27" i="6"/>
  <c r="I27" i="6" s="1"/>
  <c r="H33" i="7" l="1"/>
  <c r="I33" i="7" s="1"/>
  <c r="H27" i="7"/>
  <c r="H28" i="7"/>
  <c r="I28" i="7" s="1"/>
  <c r="H30" i="7"/>
  <c r="I30" i="7" s="1"/>
  <c r="H31" i="7"/>
  <c r="H32" i="7"/>
  <c r="I32" i="7" s="1"/>
  <c r="H47" i="7"/>
  <c r="I47" i="7" s="1"/>
  <c r="H46" i="7"/>
  <c r="I46" i="7" s="1"/>
  <c r="H45" i="7"/>
  <c r="I45" i="7" s="1"/>
  <c r="H44" i="7"/>
  <c r="I44" i="7" s="1"/>
  <c r="H42" i="7"/>
  <c r="H40" i="7"/>
  <c r="I40" i="7" s="1"/>
  <c r="H39" i="7"/>
  <c r="H16" i="7"/>
  <c r="I16" i="7" s="1"/>
  <c r="H15" i="7"/>
  <c r="I15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4" i="7"/>
  <c r="I14" i="7" s="1"/>
  <c r="H13" i="7"/>
  <c r="H12" i="7"/>
  <c r="H10" i="7"/>
  <c r="I10" i="7" s="1"/>
  <c r="H9" i="7"/>
  <c r="H18" i="6"/>
  <c r="I18" i="6" s="1"/>
  <c r="H19" i="6"/>
  <c r="I19" i="6" s="1"/>
  <c r="H20" i="6"/>
  <c r="I20" i="6" s="1"/>
  <c r="H36" i="6"/>
  <c r="I36" i="6" s="1"/>
  <c r="H32" i="6"/>
  <c r="I32" i="6" s="1"/>
  <c r="H26" i="6"/>
  <c r="I26" i="6" s="1"/>
  <c r="H31" i="6"/>
  <c r="H33" i="6"/>
  <c r="I33" i="6" s="1"/>
  <c r="H34" i="6"/>
  <c r="I34" i="6" s="1"/>
  <c r="H35" i="6"/>
  <c r="I35" i="6" s="1"/>
  <c r="H25" i="6"/>
  <c r="H9" i="6"/>
  <c r="I9" i="6" s="1"/>
  <c r="H10" i="6"/>
  <c r="I10" i="6" s="1"/>
  <c r="H12" i="6"/>
  <c r="H13" i="6"/>
  <c r="I13" i="6" s="1"/>
  <c r="H14" i="6"/>
  <c r="I14" i="6" s="1"/>
  <c r="H15" i="6"/>
  <c r="I15" i="6" s="1"/>
  <c r="H16" i="6"/>
  <c r="I16" i="6" s="1"/>
  <c r="H17" i="6"/>
  <c r="I17" i="6" s="1"/>
  <c r="H21" i="6"/>
  <c r="I21" i="6" s="1"/>
  <c r="H22" i="6"/>
  <c r="I22" i="6" s="1"/>
  <c r="H23" i="6"/>
  <c r="I23" i="6" s="1"/>
  <c r="H38" i="6"/>
  <c r="H39" i="6"/>
  <c r="I39" i="6" s="1"/>
  <c r="H41" i="6"/>
  <c r="H42" i="6"/>
  <c r="I42" i="6" s="1"/>
  <c r="H43" i="6"/>
  <c r="I43" i="6" s="1"/>
  <c r="H37" i="6" l="1"/>
  <c r="I25" i="6"/>
  <c r="I24" i="6" s="1"/>
  <c r="H24" i="6"/>
  <c r="H11" i="6" s="1"/>
  <c r="H30" i="6"/>
  <c r="I9" i="7"/>
  <c r="H8" i="7"/>
  <c r="I8" i="7" s="1"/>
  <c r="I12" i="7"/>
  <c r="H11" i="7"/>
  <c r="I39" i="7"/>
  <c r="H38" i="7"/>
  <c r="I38" i="7" s="1"/>
  <c r="I42" i="7"/>
  <c r="H41" i="7"/>
  <c r="I41" i="7" s="1"/>
  <c r="I31" i="7"/>
  <c r="H26" i="7"/>
  <c r="I26" i="7" s="1"/>
  <c r="H40" i="6"/>
  <c r="I40" i="6" s="1"/>
  <c r="I31" i="6"/>
  <c r="I30" i="6" s="1"/>
  <c r="I12" i="6"/>
  <c r="I27" i="7"/>
  <c r="I13" i="7"/>
  <c r="H43" i="7"/>
  <c r="I43" i="7" s="1"/>
  <c r="I37" i="6"/>
  <c r="I41" i="6"/>
  <c r="I38" i="6"/>
  <c r="H8" i="6"/>
  <c r="I8" i="6" s="1"/>
  <c r="H9" i="5"/>
  <c r="I9" i="5" s="1"/>
  <c r="H10" i="5"/>
  <c r="I10" i="5" s="1"/>
  <c r="H14" i="5"/>
  <c r="I14" i="5" s="1"/>
  <c r="H15" i="5"/>
  <c r="I15" i="5" s="1"/>
  <c r="H16" i="5"/>
  <c r="I16" i="5" s="1"/>
  <c r="H17" i="5"/>
  <c r="I17" i="5" s="1"/>
  <c r="H27" i="5"/>
  <c r="I27" i="5" s="1"/>
  <c r="H26" i="5"/>
  <c r="I26" i="5" s="1"/>
  <c r="H25" i="5"/>
  <c r="I25" i="5" s="1"/>
  <c r="H23" i="5"/>
  <c r="I23" i="5" s="1"/>
  <c r="H22" i="5"/>
  <c r="I22" i="5" s="1"/>
  <c r="H20" i="5"/>
  <c r="I20" i="5" s="1"/>
  <c r="H19" i="5"/>
  <c r="I19" i="5" s="1"/>
  <c r="H18" i="5"/>
  <c r="I18" i="5" s="1"/>
  <c r="H13" i="5"/>
  <c r="I13" i="5" s="1"/>
  <c r="H12" i="5"/>
  <c r="I12" i="5" s="1"/>
  <c r="H24" i="4"/>
  <c r="I24" i="4" s="1"/>
  <c r="H36" i="4"/>
  <c r="I36" i="4" s="1"/>
  <c r="H35" i="4"/>
  <c r="I35" i="4" s="1"/>
  <c r="H34" i="4"/>
  <c r="I34" i="4" s="1"/>
  <c r="H33" i="4"/>
  <c r="I33" i="4" s="1"/>
  <c r="H31" i="4"/>
  <c r="I31" i="4" s="1"/>
  <c r="H29" i="4"/>
  <c r="I29" i="4" s="1"/>
  <c r="H28" i="4"/>
  <c r="I28" i="4" s="1"/>
  <c r="H26" i="4"/>
  <c r="I26" i="4" s="1"/>
  <c r="H25" i="4"/>
  <c r="I25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H14" i="4"/>
  <c r="I14" i="4" s="1"/>
  <c r="H13" i="4"/>
  <c r="I13" i="4" s="1"/>
  <c r="H12" i="4"/>
  <c r="I12" i="4" s="1"/>
  <c r="H10" i="4"/>
  <c r="I10" i="4" s="1"/>
  <c r="H9" i="4"/>
  <c r="I9" i="4" s="1"/>
  <c r="H32" i="4" l="1"/>
  <c r="I32" i="4" s="1"/>
  <c r="H8" i="4"/>
  <c r="I8" i="4" s="1"/>
  <c r="H30" i="4"/>
  <c r="I30" i="4" s="1"/>
  <c r="H8" i="5"/>
  <c r="I8" i="5" s="1"/>
  <c r="H45" i="6"/>
  <c r="H46" i="6" s="1"/>
  <c r="H47" i="6" s="1"/>
  <c r="H27" i="4"/>
  <c r="I27" i="4" s="1"/>
  <c r="H49" i="7"/>
  <c r="H50" i="7" s="1"/>
  <c r="H51" i="7" s="1"/>
  <c r="I11" i="6"/>
  <c r="I45" i="6" s="1"/>
  <c r="I11" i="7"/>
  <c r="I49" i="7" s="1"/>
  <c r="H24" i="5"/>
  <c r="I24" i="5" s="1"/>
  <c r="H11" i="5"/>
  <c r="H21" i="5"/>
  <c r="I21" i="5" s="1"/>
  <c r="H11" i="4"/>
  <c r="I11" i="4" s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5" i="1"/>
  <c r="H16" i="1"/>
  <c r="H14" i="1"/>
  <c r="H13" i="1"/>
  <c r="H11" i="1"/>
  <c r="H10" i="1" s="1"/>
  <c r="H9" i="1"/>
  <c r="H8" i="1" s="1"/>
  <c r="H37" i="1" l="1"/>
  <c r="H12" i="1"/>
  <c r="H17" i="1"/>
  <c r="H41" i="1" s="1"/>
  <c r="H42" i="1" s="1"/>
  <c r="H43" i="1" s="1"/>
  <c r="I38" i="4"/>
  <c r="I11" i="5"/>
  <c r="I29" i="5" s="1"/>
  <c r="H29" i="5"/>
  <c r="H30" i="5" s="1"/>
  <c r="H31" i="5" s="1"/>
  <c r="H38" i="4"/>
  <c r="H39" i="4" s="1"/>
  <c r="H40" i="4" s="1"/>
  <c r="F21" i="12" l="1"/>
  <c r="D12" i="12" l="1"/>
  <c r="D14" i="12"/>
  <c r="D10" i="12"/>
  <c r="D18" i="12"/>
  <c r="G21" i="12"/>
  <c r="H21" i="12" s="1"/>
  <c r="I21" i="12" s="1"/>
  <c r="D16" i="12"/>
  <c r="D21" i="12" l="1"/>
</calcChain>
</file>

<file path=xl/sharedStrings.xml><?xml version="1.0" encoding="utf-8"?>
<sst xmlns="http://schemas.openxmlformats.org/spreadsheetml/2006/main" count="1756" uniqueCount="701">
  <si>
    <r>
      <t xml:space="preserve">                                   Progresso e Habitação de São Carlos S/A
                                   </t>
    </r>
    <r>
      <rPr>
        <sz val="9"/>
        <color indexed="8"/>
        <rFont val="Calibri"/>
        <family val="2"/>
      </rPr>
      <t xml:space="preserve">RUA: SÃO JOAQUIM N° 958 CENTRO TEL 3373-7600 CEP 13560-300 - CNPJ 55.428.072/0001-26 </t>
    </r>
  </si>
  <si>
    <t>sinapi</t>
  </si>
  <si>
    <t>itens</t>
  </si>
  <si>
    <t>SERVIÇO</t>
  </si>
  <si>
    <t>Unid.</t>
  </si>
  <si>
    <t>Valor unit.</t>
  </si>
  <si>
    <t>Quantidade</t>
  </si>
  <si>
    <t>Total</t>
  </si>
  <si>
    <t xml:space="preserve">Iluminação </t>
  </si>
  <si>
    <t xml:space="preserve">Calçamento </t>
  </si>
  <si>
    <t xml:space="preserve">Acessibilidade </t>
  </si>
  <si>
    <t xml:space="preserve">Paisagismo </t>
  </si>
  <si>
    <t xml:space="preserve">Final de obras </t>
  </si>
  <si>
    <t xml:space="preserve">Total </t>
  </si>
  <si>
    <t>BDI 25%</t>
  </si>
  <si>
    <t>TOTAL + BDI 25%</t>
  </si>
  <si>
    <t>EXECUÇÃO DE CALÇADA EM CONCRETO NÃO ESTRUTURAL</t>
  </si>
  <si>
    <t>73892/001</t>
  </si>
  <si>
    <t>M2</t>
  </si>
  <si>
    <t>1.1</t>
  </si>
  <si>
    <t xml:space="preserve"> RAMPA DE ACESSIBILIDADE </t>
  </si>
  <si>
    <t>2.2</t>
  </si>
  <si>
    <t>BANCO DE CONCRETO TIPO k</t>
  </si>
  <si>
    <t>3.1</t>
  </si>
  <si>
    <t>PROHAB</t>
  </si>
  <si>
    <t>CPOS</t>
  </si>
  <si>
    <t>PISO DESENHADO</t>
  </si>
  <si>
    <t>UNID</t>
  </si>
  <si>
    <t>M²</t>
  </si>
  <si>
    <t>3.2</t>
  </si>
  <si>
    <t>H</t>
  </si>
  <si>
    <t>AJUDANTE DE PEDREIRO (assentamento dos bancos)</t>
  </si>
  <si>
    <t>PEDREIRO (assentamento dos bancos)</t>
  </si>
  <si>
    <t>3.3</t>
  </si>
  <si>
    <t>3.4</t>
  </si>
  <si>
    <t>UN</t>
  </si>
  <si>
    <t>4.1</t>
  </si>
  <si>
    <t>73769/001</t>
  </si>
  <si>
    <t>POSTE ACO CONICO CONTINUO CURVO SIMPLES SEM BASE C/JANELA 9M (INSPECAO) - FORNECIMENTO E INSTALACAO</t>
  </si>
  <si>
    <t xml:space="preserve">LUMINÁRIA DE DUAS PÉTALAS COM ALOJAMENTO PARA REATOR  </t>
  </si>
  <si>
    <t>73831/003</t>
  </si>
  <si>
    <t>LAMPADA DE VAPOR DE MERCURIO DE 400W/250V - FORNECIMENTO E INSTALACAO</t>
  </si>
  <si>
    <t>REATOR PARA LÂMPADA VAPOR DE MERCÚRIO USO EXTERNO 220V/400W</t>
  </si>
  <si>
    <t>74172/001</t>
  </si>
  <si>
    <t>FIO ISOLADO PVC 750V 10 MM2, (AZUL) FORNECIMENTO E INSTALACAO</t>
  </si>
  <si>
    <t>M</t>
  </si>
  <si>
    <t>FIO ISOLADO PVC 750V 10 MM2, ( PRETO) FORNECIMENTO E INSTALACAO</t>
  </si>
  <si>
    <t>TUBO DE POLIETILENO DE ALTA DENSIDADE, PEAD,  32 MM</t>
  </si>
  <si>
    <t>MERCADO</t>
  </si>
  <si>
    <t>FOTOCELULA PARA ILLUMINAÇÃO DE 400W</t>
  </si>
  <si>
    <t>CABEÇOTE DE ALUMÍNIO P/ ENTRADA DE ENERGIA</t>
  </si>
  <si>
    <t>74052/005</t>
  </si>
  <si>
    <t>QUADRO DE MEDICAO GERAL</t>
  </si>
  <si>
    <t>HASTE DE ATERRAMENTO, DN 5/8 X 3000MM</t>
  </si>
  <si>
    <t>74166/001</t>
  </si>
  <si>
    <t>CAIXA DE INSPEÇÃO EM CONCRETO PRÉ-MOLDADO DN 60MM COM TAMPA H= 60CM FORNECIMENTO E INSTALACAO</t>
  </si>
  <si>
    <t>TERMINAL A COMPRESSAO EM COBRE ESTANHADO P/ CABO 10MM2</t>
  </si>
  <si>
    <t>ELETRODUTO PVC 2"</t>
  </si>
  <si>
    <t>CONECTOR PARAFUSO FENDIDO (SPLIT-BOLT) PARA CABO DE 10 MM2</t>
  </si>
  <si>
    <t>ESCAVACAO MANUAL P/ ELETRODUTO</t>
  </si>
  <si>
    <t>M³</t>
  </si>
  <si>
    <t>AJUDANTE DE ELETRICISTA</t>
  </si>
  <si>
    <t xml:space="preserve">ELETRICISTA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</si>
  <si>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</si>
  <si>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</si>
  <si>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</si>
  <si>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</si>
  <si>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</si>
  <si>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</si>
  <si>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</si>
  <si>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</si>
  <si>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</si>
  <si>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</si>
  <si>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</si>
  <si>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</si>
  <si>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</si>
  <si>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</si>
  <si>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</si>
  <si>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</si>
  <si>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</si>
  <si>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</si>
  <si>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ART DO ENGENHEIRO RESPONSÁVEL, E SOLICITAÇÃO DE  INSTALAÇÃO ELÉTRICA JUNTO A
 CONCESSIONÁRIA LOCAL (CPFL)</t>
  </si>
  <si>
    <t>LIMPEZA SUPERFICIAL DA CAMADA VEGETAL EM JAZIDA</t>
  </si>
  <si>
    <t>73903/001</t>
  </si>
  <si>
    <t>LIMPEZA FINAL DA OBRA</t>
  </si>
  <si>
    <t>5.1</t>
  </si>
  <si>
    <t>5.2</t>
  </si>
  <si>
    <r>
      <rPr>
        <b/>
        <sz val="14"/>
        <color indexed="8"/>
        <rFont val="Calibri"/>
        <family val="2"/>
      </rPr>
      <t>PLANILHA ORÇAMENTARIA PRAÇA JARDIM PAULISTANO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</si>
  <si>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VT</t>
  </si>
  <si>
    <t xml:space="preserve">índice </t>
  </si>
  <si>
    <t>2.1</t>
  </si>
  <si>
    <t>2.3</t>
  </si>
  <si>
    <t>2.4</t>
  </si>
  <si>
    <t>1.2</t>
  </si>
  <si>
    <t xml:space="preserve">CAÇAMBA </t>
  </si>
  <si>
    <t>UNID.</t>
  </si>
  <si>
    <t xml:space="preserve">BDI 20% </t>
  </si>
  <si>
    <t xml:space="preserve">Total + BDI 20% </t>
  </si>
  <si>
    <t xml:space="preserve"> </t>
  </si>
  <si>
    <t>Divisão de Projetos Habitacionais - PROHAB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</si>
  <si>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</t>
    </r>
  </si>
  <si>
    <t>CORDAO DE ARREMATE EM BEIRAIS COM TELHA CERAMICA EMBOCADA</t>
  </si>
  <si>
    <t>73938/006</t>
  </si>
  <si>
    <t>TELHA CERAMICA TIPO ROMANA COMP = 41CM - 18UN/M2</t>
  </si>
  <si>
    <t>DEMOLICAO DE TELHAS ONDULADAS</t>
  </si>
  <si>
    <t>CUMEEIRA P/ TELHA CERAMICA</t>
  </si>
  <si>
    <t>TELHA CERAMICA TIPO PAULISTINHA (TRAPEZOIDAL) - 4UN/M</t>
  </si>
  <si>
    <t>RUFO EM CHAPA DE ACO GALVANIZADO N.24, DESENVOLVIMENTO 33CM</t>
  </si>
  <si>
    <t>CALHA CHAPA GALVANIZADA NUM 24 L = 33CM</t>
  </si>
  <si>
    <t>REMOÇÃO DE RUFO COM APROVEITAMENTO DO MATERIAL</t>
  </si>
  <si>
    <t xml:space="preserve">M </t>
  </si>
  <si>
    <t>Desmonte do telhado ondulado</t>
  </si>
  <si>
    <t xml:space="preserve"> Reforço da estrutura e substituição do telhado</t>
  </si>
  <si>
    <t>2.5</t>
  </si>
  <si>
    <t>2.6</t>
  </si>
  <si>
    <t>2.7</t>
  </si>
  <si>
    <t>2.8</t>
  </si>
  <si>
    <t>2.9</t>
  </si>
  <si>
    <t>PREGO DE ACO 18 X 24</t>
  </si>
  <si>
    <t>KG</t>
  </si>
  <si>
    <t>PREGO DE ACO 17 X 21</t>
  </si>
  <si>
    <t>PREGO DE ACO 15 X 15</t>
  </si>
  <si>
    <t>2.10</t>
  </si>
  <si>
    <t>2.11</t>
  </si>
  <si>
    <t>2.12</t>
  </si>
  <si>
    <t>AJUDANTE DE CARPINTEIRO</t>
  </si>
  <si>
    <t>CARPINTEIRO</t>
  </si>
  <si>
    <t>2.13</t>
  </si>
  <si>
    <t>2.14</t>
  </si>
  <si>
    <t xml:space="preserve">Fechamento caixa d'água </t>
  </si>
  <si>
    <t xml:space="preserve">ALVENARIA EM TIJOLO CERAMICO </t>
  </si>
  <si>
    <t>73935/002</t>
  </si>
  <si>
    <t>ALÇAPÃO LAMINADO 60X80 CM</t>
  </si>
  <si>
    <t xml:space="preserve">Pintura </t>
  </si>
  <si>
    <t>REPINTURA C/TINTA ACRILICA SEMI-BRILHANTE OU ACETINADA</t>
  </si>
  <si>
    <t>79495/002</t>
  </si>
  <si>
    <t xml:space="preserve">Complementos </t>
  </si>
  <si>
    <t>Total por casa</t>
  </si>
  <si>
    <t xml:space="preserve">Total por 74 casas </t>
  </si>
  <si>
    <t>REMOÇÃO E FIXAÇÃO DA ANTENA DE TELEVISÃO</t>
  </si>
  <si>
    <t>5.3</t>
  </si>
  <si>
    <t>REMOÇÃO E INSTALAÇÃO DA PLACA DO AQUECEDOR SOLAR</t>
  </si>
  <si>
    <t>5.4</t>
  </si>
  <si>
    <t>São Carlos 07 de Maio de 2013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</si>
  <si>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</si>
  <si>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2.15</t>
  </si>
  <si>
    <t>ALVENARIA EM TIJOLO CERAMICO (OITÃO)</t>
  </si>
  <si>
    <t>MANUTENÇÃO</t>
  </si>
  <si>
    <t>TELHAS ONDULINE</t>
  </si>
  <si>
    <t>CUMEEIRA ONDULINE</t>
  </si>
  <si>
    <t xml:space="preserve">MERCADO </t>
  </si>
  <si>
    <t xml:space="preserve">ANILHA EM PEAD </t>
  </si>
  <si>
    <t xml:space="preserve">FITA ONDUBAND </t>
  </si>
  <si>
    <t xml:space="preserve">PREGO ARDOX GALVANIZADO 18X27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</si>
  <si>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</si>
  <si>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DESMONTE DE TELHAS ONDULADAS</t>
  </si>
  <si>
    <t xml:space="preserve">RECOLOCACAO DE MADEIRAMENTO DO TELHADO - CAIBROS, </t>
  </si>
  <si>
    <t xml:space="preserve">RECOLOCACAO DE MADEIRAMENTO DO TELHADO - VIGAS, </t>
  </si>
  <si>
    <t xml:space="preserve">RECOLOCACAO DE MADEIRAMENTO DO TELHADO - RIPAS,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</si>
  <si>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E EXECUÇÃO DE CINTA DE AMARRAÇÃO 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</si>
  <si>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t xml:space="preserve">ALVENARIA EM TIJOLO CERAMICO TIPO CANALETA </t>
    </r>
    <r>
      <rPr>
        <sz val="8"/>
        <color theme="3" tint="-0.249977111117893"/>
        <rFont val="Calibri"/>
        <family val="2"/>
        <scheme val="minor"/>
      </rPr>
      <t>(CINTA DE AMARRAÇÃO</t>
    </r>
    <r>
      <rPr>
        <sz val="10"/>
        <color theme="3" tint="-0.249977111117893"/>
        <rFont val="Calibri"/>
        <family val="2"/>
        <scheme val="minor"/>
      </rPr>
      <t>)</t>
    </r>
  </si>
  <si>
    <t>CONCRETO NAO ESTRUTURAL, CONSUMO 210KG/M3, PREPARO COM BETONEIRA</t>
  </si>
  <si>
    <t>M3</t>
  </si>
  <si>
    <t>ACO CA-50 3/8" (9,52 MM)</t>
  </si>
  <si>
    <t>CABO DE COBRE ISOLAMENTO ANTI-CHAMA 450/750V 1,5MM2</t>
  </si>
  <si>
    <t>CABO DE COBRE ISOLAMENTO ANTI-CHAMA 450/750V 2,5MM2</t>
  </si>
  <si>
    <r>
      <t xml:space="preserve">FORRO PVC EM PLACAS COM LARGURA DE 10CM </t>
    </r>
    <r>
      <rPr>
        <sz val="8"/>
        <color theme="3" tint="-0.249977111117893"/>
        <rFont val="Calibri"/>
        <family val="2"/>
        <scheme val="minor"/>
      </rPr>
      <t>(SEM MATERIAL SÓ MONTADOR)</t>
    </r>
  </si>
  <si>
    <t>DEMOLICAO DE ALVENARIA ESTRUTURAL DE BLOCOS</t>
  </si>
  <si>
    <t>RECOLOCACAO DE MADEIRAMENTO DO TELHADO - CAIBROS,</t>
  </si>
  <si>
    <t>RECOLOCACAO DE MADEIRAMENTO DO TELHADO - RIPAS,</t>
  </si>
  <si>
    <t>RECOLOCACAO DE MADEIRAMENTO DO TELHADO - VIGAS</t>
  </si>
  <si>
    <t>LAJE PRE-MOLDADA P/FORRO</t>
  </si>
  <si>
    <t>74202/001</t>
  </si>
  <si>
    <t xml:space="preserve">Alvenaria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</si>
  <si>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</si>
  <si>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</si>
  <si>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</si>
  <si>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</si>
  <si>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</si>
  <si>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</si>
  <si>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</si>
  <si>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</si>
  <si>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</si>
  <si>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</si>
  <si>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</si>
  <si>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</si>
  <si>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</si>
  <si>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</si>
  <si>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</si>
  <si>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</si>
  <si>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2.2.3</t>
  </si>
  <si>
    <t>2.2.4</t>
  </si>
  <si>
    <t>2.2.5</t>
  </si>
  <si>
    <t>CABO DE COBRE ISOLAMENTO ANTI-CHAMA 0,6/1KV 6MM2</t>
  </si>
  <si>
    <t>Elétrica</t>
  </si>
  <si>
    <t>ELETRODUTO PVC FLEXIVEL CORRUGADO 25MM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</si>
  <si>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E EXECUÇÃO DE LAJE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</si>
  <si>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ALVENARIA</t>
  </si>
  <si>
    <t>Manutenção do telhado</t>
  </si>
  <si>
    <t>ELETRICISTA</t>
  </si>
  <si>
    <t>2.3.1</t>
  </si>
  <si>
    <t>2.3.2</t>
  </si>
  <si>
    <t>2.3.3</t>
  </si>
  <si>
    <t>2.3.4</t>
  </si>
  <si>
    <t>2.3.5</t>
  </si>
  <si>
    <t>2.3.6</t>
  </si>
  <si>
    <t>PECA DE MADEIRA 6 X 16CM NAO APARELHADA</t>
  </si>
  <si>
    <t>REMOÇÃO E RECOLOCACAO DE MADEIRAMENTO DO TELHADO - CAIBROS, CONSIDERANDO REAPROVEITAMENTO DE MATERIAL</t>
  </si>
  <si>
    <t>REMOÇÃO E RECOLOCACAO DE MADEIRAMENTO DO TELHADO - RIPAS, CONSIDERANDO REAPROVEITAMENTO DE MATERIAL</t>
  </si>
  <si>
    <t>REMOÇÃO E RECOLOCACAO DE MADEIRAMENTO DO TELHADO - VIGAS, CONSIDERANDO REAPROVEITAMENTO DE MATERIAL</t>
  </si>
  <si>
    <t>PECA DE MADEIRA 5,5 X 6,5CM NAO APARELHADA</t>
  </si>
  <si>
    <t xml:space="preserve">Remoção e Reforço na estrutura </t>
  </si>
  <si>
    <t xml:space="preserve">TELHA CERAMICA TIPO PAULISTA </t>
  </si>
  <si>
    <t>AJUDANTE DE PEDREIRO</t>
  </si>
  <si>
    <t>PEDREIRO</t>
  </si>
  <si>
    <t>3.5</t>
  </si>
  <si>
    <t>3.6</t>
  </si>
  <si>
    <t>3.7</t>
  </si>
  <si>
    <t>3.8</t>
  </si>
  <si>
    <t>3.9</t>
  </si>
  <si>
    <t>3.10</t>
  </si>
  <si>
    <t>TELHA CERAMICA TIPO ROMANA COMP = 41CM - 16UN/M2</t>
  </si>
  <si>
    <t>3.11</t>
  </si>
  <si>
    <t>3.12</t>
  </si>
  <si>
    <t>CONCRETO USINADO FCK=25MPA</t>
  </si>
  <si>
    <t>74137/004</t>
  </si>
  <si>
    <t>Alvenaria oitão</t>
  </si>
  <si>
    <t>VERNIZ SINTETICO BRILHANTE EM CONCRETO OU TIJOLO, DUAS DEMAOS</t>
  </si>
  <si>
    <t>6.1</t>
  </si>
  <si>
    <t>7.1</t>
  </si>
  <si>
    <t>7.2</t>
  </si>
  <si>
    <t>LONA PLASTICA PRETA, ESPESSURA 150 MICRAS</t>
  </si>
  <si>
    <t>DEMOLICAO DE ALVENARIA ESTRUTURAL DE BLOCOS VAZADOS</t>
  </si>
  <si>
    <t>73930/001</t>
  </si>
  <si>
    <t xml:space="preserve">CORDAO DE ARREMATE EM BEIRAIS COM TELHA CERAMICA </t>
  </si>
  <si>
    <t>PECA DE MADEIRA  NÃO APARELHADA 1,5 X 4CM</t>
  </si>
  <si>
    <t xml:space="preserve">Fechamento do abrigo da  caixa d'água </t>
  </si>
  <si>
    <t>CORDAO DE ARREMATE EM BEIRAIS OITÃO</t>
  </si>
  <si>
    <t>73978/001</t>
  </si>
  <si>
    <t>ACO CA-50 5/16" (7,94 MM)</t>
  </si>
  <si>
    <r>
      <rPr>
        <b/>
        <sz val="14"/>
        <color indexed="8"/>
        <rFont val="Calibri"/>
        <family val="2"/>
      </rPr>
      <t xml:space="preserve">PLANILHA ORÇAMENTARIA 
Substituição do telhado e reforço na alvenaria - UH Santa Eudoxia
</t>
    </r>
    <r>
      <rPr>
        <b/>
        <sz val="10"/>
        <color rgb="FFFF0000"/>
        <rFont val="Calibri"/>
        <family val="2"/>
      </rPr>
      <t xml:space="preserve">SUBSTITUIÇÃO DO TELHADO POR TELHAS CERAMICAS TIPO ROMANA UTILIZANDO E REFORÇANDO A  ESTRUTURA EXISTENTE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</si>
  <si>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RETIRADA DE FORRO PCV COM APROVEITAMENTO DO MATERIAL</t>
  </si>
  <si>
    <t>MONTADOR</t>
  </si>
  <si>
    <t>1.3</t>
  </si>
  <si>
    <t>1.4</t>
  </si>
  <si>
    <t>AJUDANTE</t>
  </si>
  <si>
    <t>1.5</t>
  </si>
  <si>
    <t>ALVENARIA DE BLOCOS DE CONCRETO VEDACAO TIPO CANALETA</t>
  </si>
  <si>
    <t>73998/002</t>
  </si>
  <si>
    <t>CONCRETO FCK = 25,0 MPA</t>
  </si>
  <si>
    <t>REFORÇO NA ALVENARIA</t>
  </si>
  <si>
    <t>INSTALAÇÃO DO FORRO PVC EM PLACAS LARG=10CM E EXCLUSIVE ESTRUTURA DE SUPORTE</t>
  </si>
  <si>
    <t xml:space="preserve">REMOÇÃO E INSTALAÇÃO DE REDE ELETRICA </t>
  </si>
  <si>
    <t>MONTAGEM COBERTURA</t>
  </si>
  <si>
    <t xml:space="preserve">BDI 10% </t>
  </si>
  <si>
    <t>8.1</t>
  </si>
  <si>
    <t>8.2</t>
  </si>
  <si>
    <t xml:space="preserve">Total + BDI 10% </t>
  </si>
  <si>
    <t>6.2</t>
  </si>
  <si>
    <t>6.3</t>
  </si>
  <si>
    <t>8.3</t>
  </si>
  <si>
    <t>8.4</t>
  </si>
  <si>
    <t>8.5</t>
  </si>
  <si>
    <t>8.6</t>
  </si>
  <si>
    <t>9.1</t>
  </si>
  <si>
    <t>9.2</t>
  </si>
  <si>
    <t>MONTAGEM DA ESTRUTURA DO TELHADO</t>
  </si>
  <si>
    <t xml:space="preserve">CORREÇÃO DE TRINCAS EM ALVENARIA  DE BLOCOS CERAMICOS </t>
  </si>
  <si>
    <t>73810/001</t>
  </si>
  <si>
    <t>São Carlos 22 de agosto de 2013</t>
  </si>
  <si>
    <t xml:space="preserve">Execução da Cobertura </t>
  </si>
  <si>
    <t xml:space="preserve">Execução de Calçamento e muro de divisa </t>
  </si>
  <si>
    <t>73998/001</t>
  </si>
  <si>
    <t>CALCADA EM CONCRETO E=5,0CM</t>
  </si>
  <si>
    <t>São Carlos 11 de Outubro de 2013</t>
  </si>
  <si>
    <t>VERNIZ SINTÉTICO BRILHANTE EM CONCRETO OU TIJOLO, DUAS DEMÃOS (Cerâmico)</t>
  </si>
  <si>
    <t>ALVENARIA DE BLOCOS DE CONCRETO VEDAÇÃO 9X19X39CM</t>
  </si>
  <si>
    <t>LONA PLÁSTICA PRETA, ESPESSURA 150 MICRAS</t>
  </si>
  <si>
    <t>DEMOLIÇÃO DE TELHAS ONDULADAS</t>
  </si>
  <si>
    <t>REMOÇÃO E RECOLOCAÇÃO DE MADEIRAMENTO DO TELHADO - RIPAS, CONSIDERANDO REAPROVEITAMENTO DE MATERIAL</t>
  </si>
  <si>
    <t>PECA DE MADEIRA 6 X 16CM NÃO APARELHADA</t>
  </si>
  <si>
    <t>PECA DE MADEIRA 5,5 X 6,5CM NÃO APARELHADA</t>
  </si>
  <si>
    <t>TELHA CERÂMICA TIPO ROMANA COMP = 41CM - 16UN/M2</t>
  </si>
  <si>
    <t xml:space="preserve">TELHA CERÂMICA TIPO PAULISTA </t>
  </si>
  <si>
    <t>CUMEEIRA P/ TELHA CERÂMICA</t>
  </si>
  <si>
    <t xml:space="preserve">CORDÃO DE ARREMATE EM BEIRAIS COM TELHA CERÂMICA </t>
  </si>
  <si>
    <t>RUFO EM CHAPA DE AÇO GALVANIZADO N.24, DESENVOLVIMENTO 33CM</t>
  </si>
  <si>
    <t>PREGO DE AÇO 18 X 24</t>
  </si>
  <si>
    <t>PREGO DE AÇO 17 X 21</t>
  </si>
  <si>
    <t>PREGO DE AÇO 15 X 15</t>
  </si>
  <si>
    <t>ALVENARIA EM TIJOLO CERÂMICO FURADO 14X19X29CM</t>
  </si>
  <si>
    <t>AÇO CA-50 5/16" (7,94 MM)</t>
  </si>
  <si>
    <t>CORDÃO DE ARREMATE EM BEIRAIS OITÃO</t>
  </si>
  <si>
    <t>DEMOLIÇÃO DE ALVENARIA ESTRUTURAL DE BLOCOS VAZADOS</t>
  </si>
  <si>
    <t xml:space="preserve">ALVENARIA EM TIJOLO CERÂMICO </t>
  </si>
  <si>
    <r>
      <rPr>
        <b/>
        <sz val="14"/>
        <color indexed="8"/>
        <rFont val="Calibri"/>
        <family val="2"/>
      </rPr>
      <t xml:space="preserve">PLANILHA ORÇAMENTARIA 
Planilha orçamentaria  referencia UH 16 Quadra 27 Cidade Aracy
</t>
    </r>
    <r>
      <rPr>
        <b/>
        <sz val="10"/>
        <color rgb="FFFF0000"/>
        <rFont val="Calibri"/>
        <family val="2"/>
      </rPr>
      <t xml:space="preserve">SUBSTITUIÇÃO DO TELHADO POR TELHAS CERÂMICAS TIPO ROMANA UTILIZANDO E REFORÇANDO A  ESTRUTURA EXISTENTE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</si>
  <si>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SERVIÇOS</t>
  </si>
  <si>
    <t>PLANILHA DE COMPOSIÇÃO DAS BONIFICAÇÕES E DESPESAS INDIRETAS - BDI</t>
  </si>
  <si>
    <t xml:space="preserve">BDI - Adotado </t>
  </si>
  <si>
    <t>DIVISÃO DE PROJETOS - PROHAB</t>
  </si>
  <si>
    <t>OBRA:</t>
  </si>
  <si>
    <t>LOCAL:</t>
  </si>
  <si>
    <t>ITEM</t>
  </si>
  <si>
    <t>DISCRIMINAÇÃO</t>
  </si>
  <si>
    <t>PREÇOS R$</t>
  </si>
  <si>
    <t>1</t>
  </si>
  <si>
    <t>2</t>
  </si>
  <si>
    <t>3</t>
  </si>
  <si>
    <t xml:space="preserve"> TOTAL PARCIAL</t>
  </si>
  <si>
    <t>TOTAL ACUMULADO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</si>
  <si>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
</t>
    </r>
    <r>
      <rPr>
        <b/>
        <sz val="14"/>
        <color theme="4"/>
        <rFont val="Calibri"/>
        <family val="2"/>
      </rPr>
      <t>CRONOGRAMA FÍSICO FINANCEIRO</t>
    </r>
  </si>
  <si>
    <t>São Carlos, 30  Março de 2017</t>
  </si>
  <si>
    <t>REFERENCIA:</t>
  </si>
  <si>
    <t>BASE DO ORÇAMENTO:</t>
  </si>
  <si>
    <t>UNID. RESPONSÁVEL:</t>
  </si>
  <si>
    <t>PRAZO DE EXECUÇÃO:</t>
  </si>
  <si>
    <t>VALOR PREVISTO:</t>
  </si>
  <si>
    <t>ESCOPO</t>
  </si>
  <si>
    <t>DATA:</t>
  </si>
  <si>
    <t xml:space="preserve">Grupo A </t>
  </si>
  <si>
    <t>Despesas Indiretas</t>
  </si>
  <si>
    <t xml:space="preserve">Administração Central </t>
  </si>
  <si>
    <t>Seguro</t>
  </si>
  <si>
    <t>Total do Grupo A =</t>
  </si>
  <si>
    <t>Grupo B</t>
  </si>
  <si>
    <t>Lucro</t>
  </si>
  <si>
    <t xml:space="preserve"> Risco de Engenharia</t>
  </si>
  <si>
    <t>Garantia</t>
  </si>
  <si>
    <t>Lucro Bruto</t>
  </si>
  <si>
    <t>Despesas Financeiras</t>
  </si>
  <si>
    <t>Total do Grupo B =</t>
  </si>
  <si>
    <t>Grupo C</t>
  </si>
  <si>
    <t xml:space="preserve">Impostos </t>
  </si>
  <si>
    <t>ISSQN</t>
  </si>
  <si>
    <t>PIS</t>
  </si>
  <si>
    <t>COFINS</t>
  </si>
  <si>
    <t>Total do Grupo C =</t>
  </si>
  <si>
    <t>Fórmula para o cálculo de BDI</t>
  </si>
  <si>
    <t>4</t>
  </si>
  <si>
    <t>Sem BDI</t>
  </si>
  <si>
    <t>COM BDI</t>
  </si>
  <si>
    <t>TOTAL</t>
  </si>
  <si>
    <t>SINAPI - JAN 2018; CPOS 169</t>
  </si>
  <si>
    <t>INSS</t>
  </si>
  <si>
    <t>ETAPAS (SEMANAS)</t>
  </si>
  <si>
    <t>REFORMA DA CASA DE PASSAGEM</t>
  </si>
  <si>
    <t>RUA ROTARY CLUB, 249-351 - VILA CELINA</t>
  </si>
  <si>
    <t>CPOS - 04.02.050</t>
  </si>
  <si>
    <t>SINAPI - 94231</t>
  </si>
  <si>
    <t>RETIRADA DE ESTRUTURA EM MADEIRA TESOURA - TELHAS DE BARRO</t>
  </si>
  <si>
    <t>MÓDULO 1</t>
  </si>
  <si>
    <t>SINAPI - 97624</t>
  </si>
  <si>
    <t>SINAPI - 97627</t>
  </si>
  <si>
    <t>CPOS - 04.03.020</t>
  </si>
  <si>
    <t>SINAPI - 97645</t>
  </si>
  <si>
    <t>SINAPI - 97644</t>
  </si>
  <si>
    <t>SINAPI - 97663</t>
  </si>
  <si>
    <t>DEMOLIÇÃO DE ALVENARIA PARA QUALQUER TIPO DE BLOCO, DE FORMA MECANIZADA, SEM REAPROVEITAMENTO</t>
  </si>
  <si>
    <t>DEMOLIÇÃO DE PILARES E VIGAS EM CONCRETO ARMADO, DE FORMA MECANIZADA COM MARTELETE, SEM REAPROVEITAMENTO</t>
  </si>
  <si>
    <t>RETIRADA DE TELHAMENTO EM BARRO</t>
  </si>
  <si>
    <t>REMOÇÃO DE JANELAS, DE FORMA MANUAL, SEM REAPROVEITAMENTO</t>
  </si>
  <si>
    <t>REMOÇÃO DE PORTAS, DE FORMA MANUAL, SEM REAPROVEITAMENTO</t>
  </si>
  <si>
    <t>REMOÇÃO DE LOUÇAS, DE FORMA MANUAL, SEM REAPROVEITAMENTO</t>
  </si>
  <si>
    <t>DEMOLIÇÃO</t>
  </si>
  <si>
    <t>FUNDAÇÃO</t>
  </si>
  <si>
    <t>BROCA EM CONCRETO ARMADO DIÂMETRO DE 30 CM - COMPLETA</t>
  </si>
  <si>
    <t>CPOS - 12.01.060</t>
  </si>
  <si>
    <t>ESCAVAÇÃO MANUAL EM SOLO DE 1ª E 2ª CATEGORIA EM CAMPO ABERTO</t>
  </si>
  <si>
    <t>CPOS - 06.01.020</t>
  </si>
  <si>
    <t>CPOS - 09.01.020</t>
  </si>
  <si>
    <t>CPOS - 10.01.040</t>
  </si>
  <si>
    <t>FORMA EM MADEIRA COMUM PARA FUNDAÇÃO - VIGAS BALDRAME</t>
  </si>
  <si>
    <t>ARMADURA EM BARRA DE AÇO CA-50 (A OU B) FYK= 500 MPA - VIGAS E BLOCOS</t>
  </si>
  <si>
    <t>CONCRETO USINADO, FCK = 25,0 MPA</t>
  </si>
  <si>
    <t>CPOS - 11.01.130</t>
  </si>
  <si>
    <t>SINAPI - 88242</t>
  </si>
  <si>
    <t>SINAPI - 88309</t>
  </si>
  <si>
    <t>AJUDANTE DE PEDREIRO COM ENCARGOS COMPLEMENTARES</t>
  </si>
  <si>
    <t>PEDREIRO COM ENCARGOS COMPLEMENTARES</t>
  </si>
  <si>
    <t>SINAPI - 98562</t>
  </si>
  <si>
    <t>IMPERMEABILIZAÇÃO DE FLOREIRA OU VIGA BALDRAME COM ARGAMASSA DE CIMENTO E AREIA, COM ADITIVO IMPERMEABILIZANTE, E = 2 CM</t>
  </si>
  <si>
    <t>ESTRUTURA EM ALVENARIA ESTRUTURAL</t>
  </si>
  <si>
    <t>SINAPI - 89284</t>
  </si>
  <si>
    <t>ALVENARIA ESTRUTURAL DE BLOCOS CERÂMICOS 14X19X39</t>
  </si>
  <si>
    <t>SINAPI - 89996</t>
  </si>
  <si>
    <t>ARMAÇÃO VERTICAL DE ALVENARIA ESTRUTURAL - D = 10MM</t>
  </si>
  <si>
    <t>SINAPI - 89993</t>
  </si>
  <si>
    <t>GRAUTEAMENTO VERTICAL EM ALVENARIA ESTRUTURAL</t>
  </si>
  <si>
    <t>COBOGO CERAMICO (ELEMENTO VAZADO), 9X20X20CM, ASSENTADO COM ARGAMASSA</t>
  </si>
  <si>
    <t>SINAPI - 95465</t>
  </si>
  <si>
    <t>CONTRAPISO</t>
  </si>
  <si>
    <t>2.4.1</t>
  </si>
  <si>
    <t>SINAPI -  87690</t>
  </si>
  <si>
    <t xml:space="preserve"> CONTRAPISO EM ARGAMASSA TRAÇO 1:4 (CIMENTO E AREIA), 5 CM</t>
  </si>
  <si>
    <t xml:space="preserve"> IMPERMEABILIZAÇÃO DE PISO COM ARGAMASSA DE CIMENTO E AREIA, COM ADITIVO IMPERMEABILIZANTE, E = 2CM</t>
  </si>
  <si>
    <t>SINAPI - 98560</t>
  </si>
  <si>
    <t>REVESTIMENTO</t>
  </si>
  <si>
    <t>SINAPI - 87894</t>
  </si>
  <si>
    <t>CHAPISCO APLICADO EM ALVENARIA</t>
  </si>
  <si>
    <t>SINAPI - 87530</t>
  </si>
  <si>
    <t>MASSA ÚNICA EM ARGAMASSA 1:2:8, APLICADO MANUALMENTE, ESPESSURA DE 20 MM</t>
  </si>
  <si>
    <t>SINAPI - 88489</t>
  </si>
  <si>
    <t xml:space="preserve"> IMPERMEABILIZAÇÃO DE PAREDES COM ARGAMASSA DE CIMENTO E AREIA, COM ADITIVO IMPERMEABILIZANTE, E = 2CM</t>
  </si>
  <si>
    <t>SINAPI - 98561</t>
  </si>
  <si>
    <t>REVESTIMENTO CERÂMICO PARA PISO COM PLACAS TIPO ESMALTADA</t>
  </si>
  <si>
    <t xml:space="preserve">SINAPI -  87246 </t>
  </si>
  <si>
    <t>REVESTIMENTO CERÂMICO PARA PAREDES INTERNAS COM PLACAS TIPO ESMALTADA</t>
  </si>
  <si>
    <t>SINAPI - 87275</t>
  </si>
  <si>
    <t xml:space="preserve">SINAPI -  88415 </t>
  </si>
  <si>
    <t xml:space="preserve"> APLICAÇÃO DE FUNDO SELADOR LÁTEX PVA EM PAREDES INTERNAS, UMA DEMÃO.</t>
  </si>
  <si>
    <t>SINAPI -  88487</t>
  </si>
  <si>
    <t>APLICAÇÃO MANUAL DE PINTURA COM TINTA LÁTEX ACRÍLICA EM PAREDES EXTERNAS, DUAS DEMÃOS</t>
  </si>
  <si>
    <t xml:space="preserve">SINAPI -  88483 </t>
  </si>
  <si>
    <t>APLICAÇÃO DE FUNDO SELADOR ACRÍLICO EM PAREDES EXTERNAS, UMA DEMÃO.</t>
  </si>
  <si>
    <t>APLICAÇÃO MANUAL DE PINTURA COM TINTA LÁTEX PVA EM PAREDES INTERNAS, DUAS DEMÃOS</t>
  </si>
  <si>
    <t>HIDRÁULICA</t>
  </si>
  <si>
    <t>SINAPI - 74141/001</t>
  </si>
  <si>
    <t>LAJE PRÉ-MOLDADA BETA 11, INCLUÍDO PREENCHIMENTO, ARMADURA NEGATIVA, CAPEAMENTO DE 3CM, MÃO-DE-OBRA E ESCORAMENTO</t>
  </si>
  <si>
    <t>SINAPI - 94227</t>
  </si>
  <si>
    <t>CALHA EM CHAPA DE AÇO GALVANIZADO Nº24, DESENVOLVIMENTO DE 33CM</t>
  </si>
  <si>
    <t>SINAPI - 12623</t>
  </si>
  <si>
    <t>CONDUTOR PLUVIAL PARA DRENAGEM PREDIAL</t>
  </si>
  <si>
    <t>RUFO EM CHAPA DE AÇO GALVANIZADO</t>
  </si>
  <si>
    <t>COBERTURA</t>
  </si>
  <si>
    <t>SINAPI - 92540</t>
  </si>
  <si>
    <t xml:space="preserve"> TRAMA DE MADEIRA COMPOSTA POR RIPAS, CAIBROS E TERÇAS PARA TELHADOS DE  MAIS QUE 2 ÁGUAS</t>
  </si>
  <si>
    <t>SINAPI - 92260</t>
  </si>
  <si>
    <t xml:space="preserve"> INSTALAÇÃO DE TESOURA, BIAPOIADA, EM MADEIRA NÃO APARELHADA, PARA VÃOS MAIORES OU IGUAIS A 6,0 M E MENORES QUE 8,0 M, INCLUSO IÇAMENTO.</t>
  </si>
  <si>
    <t>SINAPI - 94198</t>
  </si>
  <si>
    <t>TELHAMENTO COM TELHA CERÂMICA DE ENCAIXE, TIPO PORTUGUESA, COM MAIS DE  2 ÁGUAS, INCLUSO TRANSPORTE VERTICAL.</t>
  </si>
  <si>
    <t>SINAPI - 36794</t>
  </si>
  <si>
    <t>LAVATÓRIO</t>
  </si>
  <si>
    <t>SINAPI - 13984</t>
  </si>
  <si>
    <t>TORNEIRA CROMADA 1/2" COM BUCHA DE 3/4" P/ LAVATÓRIO</t>
  </si>
  <si>
    <t>SINAPI - 10422</t>
  </si>
  <si>
    <t>VASO SANITÁRIO C/ CAIXA ACOPLADA</t>
  </si>
  <si>
    <t>SINAPI - 6148</t>
  </si>
  <si>
    <t>SIFÃO PLÁSTICO FLEXÍVEL PARA COLUNA DE LAVATÓRIO</t>
  </si>
  <si>
    <t>SINAPI - 89707</t>
  </si>
  <si>
    <t>CAIXA SIFONADA C/ GRELHA</t>
  </si>
  <si>
    <t>SINAPI - 89724</t>
  </si>
  <si>
    <t>JOELHO 90º - 40MM - P/ ESGOTO</t>
  </si>
  <si>
    <t>SINAPI - 89809</t>
  </si>
  <si>
    <t>JOELHO 90º - 100MM - P/ ESGOTO</t>
  </si>
  <si>
    <t>SINAPI - 89857</t>
  </si>
  <si>
    <t>LUVA ESGOTO 100 MM</t>
  </si>
  <si>
    <t>SINAPI - 74166/001</t>
  </si>
  <si>
    <t>CAIXA DE PASSAGEM - FORNECIMENTO E INSTALAÇÃO</t>
  </si>
  <si>
    <t>SINAPI - 89711</t>
  </si>
  <si>
    <t>TUBO ESGOTO PVC 40MM</t>
  </si>
  <si>
    <t>SINAPI - 90694</t>
  </si>
  <si>
    <t>TUBO ESGOTO PVC 100MM</t>
  </si>
  <si>
    <t>SINAPI - 89402</t>
  </si>
  <si>
    <t>TUBO DE PVC RÍGIDO MARROM - 25MM</t>
  </si>
  <si>
    <t>SINAPI - 89362</t>
  </si>
  <si>
    <t>JOELHO 90º SOLDÁVEL - PVC MARROM - 25MM</t>
  </si>
  <si>
    <t>SINAPI - 89395</t>
  </si>
  <si>
    <t>"TÊ" SOLDÁVEL PVC MARROM - 25MM</t>
  </si>
  <si>
    <t>SINAPI - 90371</t>
  </si>
  <si>
    <t>REGISTRO DE ESFERA SOLDÁVEL EM PVC 1"</t>
  </si>
  <si>
    <t>SINAPI - 89353</t>
  </si>
  <si>
    <t>REGISTRO DE GAVETA</t>
  </si>
  <si>
    <t>SINAPI - 34639</t>
  </si>
  <si>
    <t xml:space="preserve">CAIXA D'AGUA EM POLIETILENO 1500 LITROS, COM TAMPA               </t>
  </si>
  <si>
    <t>SINAPI - 88248</t>
  </si>
  <si>
    <t>AUXILIAR DE ENCANADOR COM ENCARGOS COMPLEMENTARES</t>
  </si>
  <si>
    <t>SINAPI - 88267</t>
  </si>
  <si>
    <t>ENCANADOR COM ENCARGOS COMPLEMENTARES</t>
  </si>
  <si>
    <t>SINAPI - 938</t>
  </si>
  <si>
    <t>FIO DE COBRE ELETROLÍTICO 750V - 1,5MM2 - AZUL CLARO</t>
  </si>
  <si>
    <t>FIO DE COBRE ELETROLÍTICO 750V - 1,5MM2 - PRETO</t>
  </si>
  <si>
    <t>SINAPI - 939</t>
  </si>
  <si>
    <t>FIO DE COBRE ELETROLÍTICO 750V - 2,5MM2 - AZUL CLARO</t>
  </si>
  <si>
    <t>FIO DE COBRE ELETROLÍTICO 750V - 2,5MM2 - PRETO</t>
  </si>
  <si>
    <t>SINAPI - 944</t>
  </si>
  <si>
    <t>FIO DE COBRE ELETROLÍTICO 750V - 4,0MM2 - VERDE</t>
  </si>
  <si>
    <t>SINAPI - 2674</t>
  </si>
  <si>
    <t>ELETRODUTO PVC FLEXÍVEL - 3/4" - AMARELO</t>
  </si>
  <si>
    <t>SINAPI - 38101</t>
  </si>
  <si>
    <t>CONJUNTO CX. 4X2 DE 1 TOMADA 2 PÓLOS + TERRA, 15A-125/250V, COM PLACA TERMOPLÁSTICA E PARAFUSOS</t>
  </si>
  <si>
    <t>SINAPI - 38114</t>
  </si>
  <si>
    <t>CONJUNTO CX. 4X2 DE 1 INTERRUPTOR SIMPLES, 10A-250V, COM PLACA TERMOPLÁSTICA E PARAFUSOS</t>
  </si>
  <si>
    <t>SINAPI - 39388</t>
  </si>
  <si>
    <t>LÂMPADA LED</t>
  </si>
  <si>
    <t>SINAPI - 14543</t>
  </si>
  <si>
    <t>SOQUETE DE PVC</t>
  </si>
  <si>
    <t>SINAPI - 88247</t>
  </si>
  <si>
    <t>AUXILIAR DE ELETRICISTA COM ENCARGOS COMPLEMENTARES</t>
  </si>
  <si>
    <t>SINAPI - 88264</t>
  </si>
  <si>
    <t>ELETRICISTA COM ENCARGOS COMPLEMENTARES</t>
  </si>
  <si>
    <t>ELÉTRICA</t>
  </si>
  <si>
    <t>QUADRO DE DISTRIBUICAO, SEM BARRAMENTO, EM PVC, DE EMBUTIR, PARA 8
DISJUNTORES DIN</t>
  </si>
  <si>
    <t>SINAPI - 39795</t>
  </si>
  <si>
    <t>DISJUNTOR TIPO DIN/IEC, BIPOLAR DE 6 ATE 32A</t>
  </si>
  <si>
    <t>SINAPI - 34616</t>
  </si>
  <si>
    <t>ESQUADRIAS</t>
  </si>
  <si>
    <t>SINAPI - 39494</t>
  </si>
  <si>
    <t>SINAPI - 94560</t>
  </si>
  <si>
    <t>JANELA DE AÇO DE CORRER, 2 FOLHAS, FIXAÇÃO COM ARGAMASSA, COM VIDROS, PADRONIZADA.</t>
  </si>
  <si>
    <t>PORTA DE MADEIRA PARA PINTURA, SEMI-OCA (LEVE OU MÉDIA), 70X210CM ESPESSURA DE 3,5CM, INCLUSO DOBRADIÇAS - FORNECIMENTO E INSTALAÇÃO.</t>
  </si>
  <si>
    <t>FECHADURA DE EMBUTIR PARA PORTA DE BANHEIRO, COMPLETA, ACABAMENTO PADRÃO MÉDIO, INCLUSO EXECUÇÃO DE FURO - FORNECIMENTO E INSTALAÇÃO.</t>
  </si>
  <si>
    <t>SINAPI - 90831</t>
  </si>
  <si>
    <t>FECHADURA DE EMBUTIR COM CILINDRO, EXTERNA, COMPLETA, ACABAMENTO PADRÃO MÉDIO, INCLUSO EXECUÇÃO DE FURO - FORNECIMENTO E INSTALAÇÃO.</t>
  </si>
  <si>
    <t>SINAPI - 90830</t>
  </si>
  <si>
    <t>MÓDULO 2</t>
  </si>
  <si>
    <t>RETIRADA DE ESTRUTURA EM MADEIRA PONTALETADA - TELHAS PERFIL QUALQUER</t>
  </si>
  <si>
    <t>CPOS - 04.02.110</t>
  </si>
  <si>
    <t>RETIRADA DE TELHAMENTO PERFIL E MATERIAL QUALQUER, EXCETO BARRO</t>
  </si>
  <si>
    <t>CPOS - 04.03.040</t>
  </si>
  <si>
    <t>ALVENARIA DE VEDAÇÃO DE BLOCOS VAZADOS DE CONCRETO DE 9X19X39CM</t>
  </si>
  <si>
    <t>SINAPI - 87453</t>
  </si>
  <si>
    <t>SINAPI -   87703</t>
  </si>
  <si>
    <t xml:space="preserve"> CONTRAPISO EM ARGAMASSA TRAÇO 1:4 (CIMENTO E AREIA), 6 CM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</si>
  <si>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</si>
  <si>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</si>
  <si>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</si>
  <si>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</si>
  <si>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</si>
  <si>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</si>
  <si>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</si>
  <si>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</si>
  <si>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</si>
  <si>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</si>
  <si>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</si>
  <si>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</si>
  <si>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</si>
  <si>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</si>
  <si>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</si>
  <si>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</si>
  <si>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</si>
  <si>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ASSENTO PARA BACIA SANITÁRIA COM ABERTURA FRONTAL, PARA PESSOAS COM MOBILIDADE REDUZIDA</t>
  </si>
  <si>
    <t>CPOS - 30.08.020</t>
  </si>
  <si>
    <t>BARRA DE APOIO RETA, PARA PESSOAS COM MOBILIDADE REDUZIDA, EM TUBO DE AÇO INOXIDÁVEL DE 1 1/2´</t>
  </si>
  <si>
    <t>CPOS - 30.01.010</t>
  </si>
  <si>
    <t>BARRA DE APOIO LATERAL PARA LAVATÓRIO, PARA PESSOAS COM MOBILIDADE REDUZIDA, EM TUBO DE AÇO INOXIDÁVEL DE 1.1/2" X 300 MM</t>
  </si>
  <si>
    <t>CPOS - 30.01.060</t>
  </si>
  <si>
    <t>VASO SANITÁRIO PARA PESSOAS COM MOBILIDADE REDUZIDA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</si>
  <si>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</si>
  <si>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</si>
  <si>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</si>
  <si>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</si>
  <si>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</si>
  <si>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</si>
  <si>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</si>
  <si>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</si>
  <si>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</si>
  <si>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</si>
  <si>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</si>
  <si>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</si>
  <si>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</si>
  <si>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2.8.1</t>
  </si>
  <si>
    <t>2.8.2</t>
  </si>
  <si>
    <t>2.8.3</t>
  </si>
  <si>
    <t>2.8.4</t>
  </si>
  <si>
    <t>KIT PORTA PRONTA DE MADEIRA, FOLHA MEDIA (NBR 15930) DE 90 X 210 CM, E = 35 MM,
NUCLEO SARRAFEADO, ESTRUTURA USINADA PARA FECHADURA, CAPA LISA EM HDF,
ACABAMENTO EM PRIMER PARA PINTURA (INCLUI MARCO, ALIZARES E DOBRADICAS)</t>
  </si>
  <si>
    <t>SINAPI - 39497</t>
  </si>
  <si>
    <t>2.8.5</t>
  </si>
  <si>
    <t>ADAPTAÇÕES ACESSIBILIDADE</t>
  </si>
  <si>
    <t>2.9.1</t>
  </si>
  <si>
    <t>SINAPI - 94990</t>
  </si>
  <si>
    <t>PISO DE CONCRETO COM CONCRETO MOLDADO IN LOCO, FEITO EM OBRA, ACABAMENTO CONVENCIONAL, NÃO ARMADO PARA RAMPAS E ADAPATAÇÕES DE PISO</t>
  </si>
  <si>
    <t>CORRIMAO EM TUBO ACO GALVANIZADO 2 1/2" COM BRACADEIRA</t>
  </si>
  <si>
    <t>SINAPI - 74072/002</t>
  </si>
  <si>
    <t>2.9.2</t>
  </si>
  <si>
    <t>CANTEIRO</t>
  </si>
  <si>
    <t>2.2.6</t>
  </si>
  <si>
    <t>2.2.7</t>
  </si>
  <si>
    <t>2.2.8</t>
  </si>
  <si>
    <t>2.5.9</t>
  </si>
  <si>
    <t>2.5.10</t>
  </si>
  <si>
    <t>2.7.14</t>
  </si>
  <si>
    <t>2.7.15</t>
  </si>
  <si>
    <t>2.7.16</t>
  </si>
  <si>
    <t>2.7.17</t>
  </si>
  <si>
    <t>2.7.18</t>
  </si>
  <si>
    <t>2.7.19</t>
  </si>
  <si>
    <t>2.8.6</t>
  </si>
  <si>
    <t>2.8.7</t>
  </si>
  <si>
    <t>2.8.8</t>
  </si>
  <si>
    <t>2.8.9</t>
  </si>
  <si>
    <t>2.8.10</t>
  </si>
  <si>
    <t>2.8.11</t>
  </si>
  <si>
    <t>2.8.12</t>
  </si>
  <si>
    <t>2.8.13</t>
  </si>
  <si>
    <t>2.8.14</t>
  </si>
  <si>
    <t>2.9.3</t>
  </si>
  <si>
    <t>2.9.4</t>
  </si>
  <si>
    <t>3.1.1</t>
  </si>
  <si>
    <t>3.1.2</t>
  </si>
  <si>
    <t>3.1.3</t>
  </si>
  <si>
    <t>3.1.4</t>
  </si>
  <si>
    <t>3.2.1</t>
  </si>
  <si>
    <t>3.3.1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</si>
  <si>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</si>
  <si>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</si>
  <si>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</si>
  <si>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</si>
  <si>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</si>
  <si>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</si>
  <si>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</si>
  <si>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</si>
  <si>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3.5.1</t>
  </si>
  <si>
    <t>3.5.2</t>
  </si>
  <si>
    <t>3.5.3</t>
  </si>
  <si>
    <t>3.5.4</t>
  </si>
  <si>
    <t>3.5.5</t>
  </si>
  <si>
    <t>3.5.6</t>
  </si>
  <si>
    <t>3.5.7</t>
  </si>
  <si>
    <t>3.5.8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</si>
  <si>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</si>
  <si>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</si>
  <si>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</si>
  <si>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</si>
  <si>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</si>
  <si>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</si>
  <si>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</si>
  <si>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</si>
  <si>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</si>
  <si>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3.6.10</t>
  </si>
  <si>
    <t>3.6.11</t>
  </si>
  <si>
    <t>3.6.12</t>
  </si>
  <si>
    <t>3.6.13</t>
  </si>
  <si>
    <t>3.6.14</t>
  </si>
  <si>
    <t>3.6.15</t>
  </si>
  <si>
    <t>3.6.16</t>
  </si>
  <si>
    <t>3.6.17</t>
  </si>
  <si>
    <t>3.6.18</t>
  </si>
  <si>
    <t>3.6.19</t>
  </si>
  <si>
    <t>3.6.20</t>
  </si>
  <si>
    <t>3.6.21</t>
  </si>
  <si>
    <t>3.6.22</t>
  </si>
  <si>
    <t>3.6.23</t>
  </si>
  <si>
    <t>3.7.1</t>
  </si>
  <si>
    <t>3.7.2</t>
  </si>
  <si>
    <t>3.7.3</t>
  </si>
  <si>
    <t>3.7.4</t>
  </si>
  <si>
    <t>3.7.5</t>
  </si>
  <si>
    <t>3.7.6</t>
  </si>
  <si>
    <t>3.7.7</t>
  </si>
  <si>
    <t>3.7.8</t>
  </si>
  <si>
    <t>3.7.9</t>
  </si>
  <si>
    <t>3.7.10</t>
  </si>
  <si>
    <t>3.7.11</t>
  </si>
  <si>
    <t>3.7.12</t>
  </si>
  <si>
    <t>3.7.13</t>
  </si>
  <si>
    <t>3.8.1</t>
  </si>
  <si>
    <t>3.8.2</t>
  </si>
  <si>
    <t>3.8.3</t>
  </si>
  <si>
    <t>3.8.4</t>
  </si>
  <si>
    <t>3.8.5</t>
  </si>
  <si>
    <t>3.9.1</t>
  </si>
  <si>
    <t>3.9.2</t>
  </si>
  <si>
    <t>LOCAÇÃO DE CONTAINER TIPO DEPOSITO - ÁREA MÍNIMA DE 13,80 M²</t>
  </si>
  <si>
    <t>CPOS - 02.02.150</t>
  </si>
  <si>
    <t>UNxMES</t>
  </si>
  <si>
    <t>TAPUME FIXO PARA FECHAMENTO DE ÁREAS, COM PORTÃO</t>
  </si>
  <si>
    <t>CPOS - 02.03.120</t>
  </si>
  <si>
    <t>PLACA DE IDENTIFICAÇÃO PARA OBRA</t>
  </si>
  <si>
    <t>CPOS - 02.08.020</t>
  </si>
  <si>
    <t>LIMPEZA</t>
  </si>
  <si>
    <t>SINAPI - 9537</t>
  </si>
  <si>
    <t>PROJETOS</t>
  </si>
  <si>
    <t>PROJETO EXECUTIVO DE INSTALAÇÕES HIDRÁULICAS EM FORMATO A0</t>
  </si>
  <si>
    <t>CPOS - 01.17.080</t>
  </si>
  <si>
    <t>PROJETO EXECUTIVO DE INSTALAÇÕES ELÉTRICAS EM FORMATO A0</t>
  </si>
  <si>
    <t>CPOS - 01.17.120</t>
  </si>
  <si>
    <t>211 DIAS (7 MESES)</t>
  </si>
  <si>
    <t>PROJETO EXECUTIVO DE ESTRUTURA EM FORMATO A0</t>
  </si>
  <si>
    <t>CPOS - 01.17.060</t>
  </si>
  <si>
    <t>CANIL</t>
  </si>
  <si>
    <t>4.1.1</t>
  </si>
  <si>
    <t xml:space="preserve">SINAPI - 87460 </t>
  </si>
  <si>
    <t xml:space="preserve">ALVENARIA DE VEDAÇÃO DE BLOCOS VAZADOS DE CONCRETO DE 9X19X39CM </t>
  </si>
  <si>
    <t>SUBCOBERTURA COM MANTA PLÁSTICA REVESTIDA POR PELÍCULA DE ALUMÍNO</t>
  </si>
  <si>
    <t>SINAPI - 94226</t>
  </si>
  <si>
    <t>3.5.9</t>
  </si>
  <si>
    <t>2.6.10</t>
  </si>
  <si>
    <t>4.1.3</t>
  </si>
  <si>
    <t>4.1.4</t>
  </si>
  <si>
    <t>4.1.5</t>
  </si>
  <si>
    <t>4.1.6</t>
  </si>
  <si>
    <t>4.1.7</t>
  </si>
  <si>
    <t>4.1.8</t>
  </si>
  <si>
    <t>4.2.1</t>
  </si>
  <si>
    <t>4.3.1</t>
  </si>
  <si>
    <t>4.4.1</t>
  </si>
  <si>
    <t>4.4.2</t>
  </si>
  <si>
    <t>4.4.3</t>
  </si>
  <si>
    <t>4.4.4</t>
  </si>
  <si>
    <t>4.5.4</t>
  </si>
  <si>
    <t>4.5.5</t>
  </si>
  <si>
    <t>4.5.6</t>
  </si>
  <si>
    <t>4.5.7</t>
  </si>
  <si>
    <t xml:space="preserve"> TRAMA DE MADEIRA COMPOSTA POR RIPAS, CAIBROS E TERÇAS PARA TELHADOS DE  ATÉ 2 ÁGUAS</t>
  </si>
  <si>
    <t>SINAPI - 92539</t>
  </si>
  <si>
    <t xml:space="preserve"> TELHAMENTO COM TELHA ONDULADA DE FIBROCIMENTO E = 6 MM</t>
  </si>
  <si>
    <t xml:space="preserve">SINAPI - 94207 </t>
  </si>
  <si>
    <t>4.5.8</t>
  </si>
  <si>
    <t>REBOCO DE CIMENTO PORTLAND, ESPESSURA 1MM</t>
  </si>
  <si>
    <t xml:space="preserve">SINAPI -  5998 </t>
  </si>
  <si>
    <t>4.1.2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</si>
</sst>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55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3"/>
      <name val="Arial Black"/>
      <family val="2"/>
    </font>
    <font>
      <b/>
      <i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8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8"/>
      <color indexed="63"/>
      <name val="Arial"/>
      <family val="2"/>
    </font>
    <font>
      <b/>
      <sz val="14"/>
      <color theme="4"/>
      <name val="Calibri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10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b/>
      <sz val="10"/>
      <color theme="3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rgb="FF00B05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 tint="0.39991454817346722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14999847407452621"/>
        <bgColor rgb="FF00B050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2" tint="-9.9978637043366805E-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/>
    <xf numFmtId="0" fontId="32" fillId="0" borderId="0"/>
    <xf numFmtId="9" fontId="32" fillId="0" borderId="0" applyFill="0" applyBorder="0" applyAlignment="0" applyProtection="0"/>
    <xf numFmtId="0" fontId="48" fillId="0" borderId="0"/>
    <xf numFmtId="0" fontId="49" fillId="0" borderId="0"/>
  </cellStyleXfs>
  <cellXfs count="432">
    <xf numFmtId="0" fontId="0" fillId="0" borderId="0" xfId="0"/>
    <xf numFmtId="0" fontId="0" fillId="2" borderId="0" xfId="0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44" fontId="7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4" borderId="14" xfId="0" applyFill="1" applyBorder="1"/>
    <xf numFmtId="0" fontId="14" fillId="2" borderId="14" xfId="0" applyFont="1" applyFill="1" applyBorder="1" applyAlignment="1">
      <alignment horizontal="center" vertical="center"/>
    </xf>
    <xf numFmtId="44" fontId="15" fillId="2" borderId="14" xfId="1" applyFont="1" applyFill="1" applyBorder="1"/>
    <xf numFmtId="0" fontId="14" fillId="2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44" fontId="14" fillId="2" borderId="14" xfId="1" applyFont="1" applyFill="1" applyBorder="1" applyAlignment="1"/>
    <xf numFmtId="0" fontId="1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/>
    <xf numFmtId="44" fontId="14" fillId="2" borderId="14" xfId="1" applyFont="1" applyFill="1" applyBorder="1" applyAlignment="1">
      <alignment horizontal="center"/>
    </xf>
    <xf numFmtId="44" fontId="14" fillId="6" borderId="14" xfId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44" fontId="14" fillId="0" borderId="14" xfId="1" applyFont="1" applyBorder="1"/>
    <xf numFmtId="0" fontId="11" fillId="2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2" fillId="5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44" fontId="5" fillId="2" borderId="17" xfId="1" applyFont="1" applyFill="1" applyBorder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44" fontId="14" fillId="2" borderId="19" xfId="1" applyFont="1" applyFill="1" applyBorder="1" applyAlignment="1"/>
    <xf numFmtId="44" fontId="14" fillId="2" borderId="20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5" fillId="4" borderId="16" xfId="1" applyFont="1" applyFill="1" applyBorder="1" applyAlignment="1"/>
    <xf numFmtId="0" fontId="15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4" fillId="0" borderId="21" xfId="0" applyFont="1" applyBorder="1"/>
    <xf numFmtId="0" fontId="14" fillId="2" borderId="19" xfId="0" applyFont="1" applyFill="1" applyBorder="1"/>
    <xf numFmtId="44" fontId="14" fillId="0" borderId="21" xfId="1" applyFont="1" applyBorder="1" applyAlignment="1"/>
    <xf numFmtId="0" fontId="15" fillId="2" borderId="19" xfId="0" applyFont="1" applyFill="1" applyBorder="1" applyAlignment="1">
      <alignment horizontal="center" vertical="center"/>
    </xf>
    <xf numFmtId="44" fontId="15" fillId="2" borderId="20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44" fontId="14" fillId="2" borderId="23" xfId="1" applyFont="1" applyFill="1" applyBorder="1"/>
    <xf numFmtId="0" fontId="14" fillId="2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44" fontId="14" fillId="2" borderId="20" xfId="1" applyFont="1" applyFill="1" applyBorder="1"/>
    <xf numFmtId="0" fontId="0" fillId="4" borderId="24" xfId="0" applyFill="1" applyBorder="1"/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/>
    <xf numFmtId="44" fontId="5" fillId="4" borderId="25" xfId="1" applyFont="1" applyFill="1" applyBorder="1" applyAlignment="1"/>
    <xf numFmtId="0" fontId="0" fillId="4" borderId="25" xfId="0" applyFill="1" applyBorder="1" applyAlignment="1">
      <alignment horizontal="center" vertical="center"/>
    </xf>
    <xf numFmtId="44" fontId="5" fillId="2" borderId="26" xfId="1" applyFont="1" applyFill="1" applyBorder="1"/>
    <xf numFmtId="0" fontId="14" fillId="2" borderId="22" xfId="0" applyFont="1" applyFill="1" applyBorder="1" applyAlignment="1">
      <alignment horizontal="center" vertical="center"/>
    </xf>
    <xf numFmtId="44" fontId="14" fillId="2" borderId="23" xfId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44" fontId="14" fillId="2" borderId="19" xfId="1" applyFont="1" applyFill="1" applyBorder="1" applyAlignment="1">
      <alignment horizontal="center" vertical="center"/>
    </xf>
    <xf numFmtId="44" fontId="5" fillId="4" borderId="16" xfId="1" applyFont="1" applyFill="1" applyBorder="1"/>
    <xf numFmtId="0" fontId="0" fillId="4" borderId="16" xfId="0" applyFill="1" applyBorder="1" applyAlignment="1">
      <alignment horizontal="center" vertical="center"/>
    </xf>
    <xf numFmtId="0" fontId="14" fillId="2" borderId="22" xfId="0" applyFont="1" applyFill="1" applyBorder="1"/>
    <xf numFmtId="44" fontId="14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44" fontId="14" fillId="2" borderId="19" xfId="1" applyFont="1" applyFill="1" applyBorder="1" applyAlignment="1">
      <alignment horizontal="center"/>
    </xf>
    <xf numFmtId="44" fontId="14" fillId="2" borderId="20" xfId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44" fontId="11" fillId="2" borderId="17" xfId="1" applyFont="1" applyFill="1" applyBorder="1" applyAlignment="1">
      <alignment horizontal="center" vertical="center"/>
    </xf>
    <xf numFmtId="0" fontId="0" fillId="4" borderId="22" xfId="0" applyFill="1" applyBorder="1"/>
    <xf numFmtId="44" fontId="11" fillId="2" borderId="23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11" fillId="2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8" xfId="0" applyFont="1" applyFill="1" applyBorder="1"/>
    <xf numFmtId="0" fontId="14" fillId="7" borderId="28" xfId="0" applyFont="1" applyFill="1" applyBorder="1" applyAlignment="1">
      <alignment horizontal="center"/>
    </xf>
    <xf numFmtId="44" fontId="14" fillId="7" borderId="28" xfId="1" applyFont="1" applyFill="1" applyBorder="1" applyAlignment="1">
      <alignment horizontal="center"/>
    </xf>
    <xf numFmtId="44" fontId="14" fillId="7" borderId="29" xfId="1" applyFont="1" applyFill="1" applyBorder="1" applyAlignment="1">
      <alignment horizontal="center"/>
    </xf>
    <xf numFmtId="0" fontId="22" fillId="2" borderId="33" xfId="0" applyFont="1" applyFill="1" applyBorder="1"/>
    <xf numFmtId="0" fontId="0" fillId="2" borderId="33" xfId="0" applyFill="1" applyBorder="1" applyAlignment="1">
      <alignment horizontal="center" vertical="center"/>
    </xf>
    <xf numFmtId="44" fontId="0" fillId="2" borderId="33" xfId="1" applyFont="1" applyFill="1" applyBorder="1"/>
    <xf numFmtId="44" fontId="0" fillId="2" borderId="33" xfId="1" applyFont="1" applyFill="1" applyBorder="1" applyAlignment="1">
      <alignment horizontal="center" vertical="center"/>
    </xf>
    <xf numFmtId="0" fontId="0" fillId="2" borderId="3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3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2" borderId="40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2" fillId="2" borderId="45" xfId="0" applyFont="1" applyFill="1" applyBorder="1"/>
    <xf numFmtId="44" fontId="0" fillId="2" borderId="45" xfId="1" applyFont="1" applyFill="1" applyBorder="1"/>
    <xf numFmtId="164" fontId="0" fillId="2" borderId="45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2" borderId="45" xfId="0" applyNumberForma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2" fillId="2" borderId="45" xfId="0" applyFont="1" applyFill="1" applyBorder="1"/>
    <xf numFmtId="0" fontId="16" fillId="2" borderId="45" xfId="0" applyFont="1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 vertical="center"/>
    </xf>
    <xf numFmtId="44" fontId="12" fillId="2" borderId="46" xfId="1" applyFont="1" applyFill="1" applyBorder="1"/>
    <xf numFmtId="0" fontId="22" fillId="2" borderId="33" xfId="0" applyFont="1" applyFill="1" applyBorder="1" applyAlignment="1">
      <alignment wrapText="1"/>
    </xf>
    <xf numFmtId="44" fontId="0" fillId="2" borderId="43" xfId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16" fillId="2" borderId="48" xfId="0" applyFont="1" applyFill="1" applyBorder="1" applyAlignment="1">
      <alignment horizontal="center" vertical="center"/>
    </xf>
    <xf numFmtId="0" fontId="0" fillId="4" borderId="48" xfId="0" applyFill="1" applyBorder="1"/>
    <xf numFmtId="44" fontId="12" fillId="2" borderId="49" xfId="1" applyFont="1" applyFill="1" applyBorder="1"/>
    <xf numFmtId="0" fontId="0" fillId="2" borderId="50" xfId="0" applyFill="1" applyBorder="1" applyAlignment="1">
      <alignment horizontal="center" vertical="center"/>
    </xf>
    <xf numFmtId="44" fontId="0" fillId="2" borderId="51" xfId="1" applyFont="1" applyFill="1" applyBorder="1"/>
    <xf numFmtId="164" fontId="0" fillId="2" borderId="51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12" fillId="2" borderId="55" xfId="0" applyFont="1" applyFill="1" applyBorder="1"/>
    <xf numFmtId="0" fontId="16" fillId="2" borderId="55" xfId="0" applyFont="1" applyFill="1" applyBorder="1" applyAlignment="1">
      <alignment horizontal="center" vertical="center"/>
    </xf>
    <xf numFmtId="0" fontId="0" fillId="4" borderId="55" xfId="0" applyFill="1" applyBorder="1"/>
    <xf numFmtId="44" fontId="0" fillId="2" borderId="45" xfId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4" fontId="11" fillId="8" borderId="34" xfId="1" applyFont="1" applyFill="1" applyBorder="1" applyAlignment="1">
      <alignment horizontal="center" vertical="center"/>
    </xf>
    <xf numFmtId="0" fontId="0" fillId="2" borderId="34" xfId="0" applyFill="1" applyBorder="1"/>
    <xf numFmtId="44" fontId="0" fillId="2" borderId="43" xfId="0" applyNumberFormat="1" applyFill="1" applyBorder="1"/>
    <xf numFmtId="44" fontId="0" fillId="2" borderId="46" xfId="0" applyNumberFormat="1" applyFill="1" applyBorder="1"/>
    <xf numFmtId="44" fontId="11" fillId="8" borderId="5" xfId="1" applyFont="1" applyFill="1" applyBorder="1" applyAlignment="1">
      <alignment horizontal="center" vertical="center"/>
    </xf>
    <xf numFmtId="44" fontId="11" fillId="2" borderId="40" xfId="1" applyFont="1" applyFill="1" applyBorder="1"/>
    <xf numFmtId="44" fontId="6" fillId="2" borderId="56" xfId="1" applyFont="1" applyFill="1" applyBorder="1"/>
    <xf numFmtId="44" fontId="6" fillId="2" borderId="57" xfId="0" applyNumberFormat="1" applyFont="1" applyFill="1" applyBorder="1"/>
    <xf numFmtId="44" fontId="0" fillId="2" borderId="43" xfId="0" applyNumberFormat="1" applyFill="1" applyBorder="1" applyAlignment="1">
      <alignment horizontal="center" vertical="center"/>
    </xf>
    <xf numFmtId="44" fontId="0" fillId="2" borderId="52" xfId="0" applyNumberFormat="1" applyFill="1" applyBorder="1"/>
    <xf numFmtId="44" fontId="11" fillId="2" borderId="41" xfId="1" applyFont="1" applyFill="1" applyBorder="1"/>
    <xf numFmtId="44" fontId="11" fillId="2" borderId="48" xfId="1" applyFont="1" applyFill="1" applyBorder="1"/>
    <xf numFmtId="0" fontId="10" fillId="2" borderId="5" xfId="0" applyFont="1" applyFill="1" applyBorder="1" applyAlignment="1">
      <alignment horizontal="center" vertical="center"/>
    </xf>
    <xf numFmtId="44" fontId="11" fillId="2" borderId="49" xfId="1" applyFont="1" applyFill="1" applyBorder="1"/>
    <xf numFmtId="0" fontId="12" fillId="2" borderId="48" xfId="0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2" fillId="2" borderId="51" xfId="0" applyFont="1" applyFill="1" applyBorder="1"/>
    <xf numFmtId="0" fontId="0" fillId="2" borderId="40" xfId="0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9" fillId="2" borderId="0" xfId="0" applyFont="1" applyFill="1"/>
    <xf numFmtId="0" fontId="12" fillId="2" borderId="33" xfId="0" applyFont="1" applyFill="1" applyBorder="1"/>
    <xf numFmtId="44" fontId="0" fillId="2" borderId="51" xfId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44" fontId="12" fillId="2" borderId="60" xfId="1" applyFont="1" applyFill="1" applyBorder="1" applyAlignment="1">
      <alignment horizontal="center" vertical="center"/>
    </xf>
    <xf numFmtId="0" fontId="11" fillId="2" borderId="60" xfId="1" applyNumberFormat="1" applyFont="1" applyFill="1" applyBorder="1" applyAlignment="1">
      <alignment horizontal="center" vertical="center"/>
    </xf>
    <xf numFmtId="44" fontId="11" fillId="8" borderId="60" xfId="1" applyFont="1" applyFill="1" applyBorder="1" applyAlignment="1">
      <alignment horizontal="center" vertical="center"/>
    </xf>
    <xf numFmtId="44" fontId="0" fillId="2" borderId="43" xfId="1" applyFont="1" applyFill="1" applyBorder="1"/>
    <xf numFmtId="44" fontId="0" fillId="2" borderId="46" xfId="1" applyFont="1" applyFill="1" applyBorder="1"/>
    <xf numFmtId="44" fontId="6" fillId="2" borderId="57" xfId="1" applyFont="1" applyFill="1" applyBorder="1"/>
    <xf numFmtId="44" fontId="0" fillId="2" borderId="52" xfId="1" applyFont="1" applyFill="1" applyBorder="1"/>
    <xf numFmtId="0" fontId="22" fillId="2" borderId="51" xfId="0" applyFont="1" applyFill="1" applyBorder="1" applyAlignment="1">
      <alignment wrapText="1"/>
    </xf>
    <xf numFmtId="0" fontId="22" fillId="2" borderId="33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2" fontId="0" fillId="2" borderId="51" xfId="0" applyNumberForma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44" fontId="0" fillId="2" borderId="5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2" fillId="2" borderId="48" xfId="0" applyFont="1" applyFill="1" applyBorder="1" applyAlignment="1">
      <alignment horizontal="left" vertical="center"/>
    </xf>
    <xf numFmtId="44" fontId="0" fillId="2" borderId="48" xfId="1" applyFont="1" applyFill="1" applyBorder="1"/>
    <xf numFmtId="0" fontId="0" fillId="2" borderId="61" xfId="0" applyFill="1" applyBorder="1" applyAlignment="1">
      <alignment horizontal="center" vertical="center"/>
    </xf>
    <xf numFmtId="0" fontId="22" fillId="2" borderId="61" xfId="0" applyFont="1" applyFill="1" applyBorder="1" applyAlignment="1">
      <alignment horizontal="left" vertical="center"/>
    </xf>
    <xf numFmtId="44" fontId="0" fillId="2" borderId="61" xfId="1" applyFont="1" applyFill="1" applyBorder="1"/>
    <xf numFmtId="0" fontId="0" fillId="2" borderId="47" xfId="0" applyFill="1" applyBorder="1" applyAlignment="1">
      <alignment horizontal="center" vertical="center"/>
    </xf>
    <xf numFmtId="44" fontId="0" fillId="2" borderId="49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0" fontId="22" fillId="2" borderId="45" xfId="0" applyFont="1" applyFill="1" applyBorder="1" applyAlignment="1">
      <alignment wrapText="1"/>
    </xf>
    <xf numFmtId="44" fontId="11" fillId="2" borderId="57" xfId="1" applyFont="1" applyFill="1" applyBorder="1"/>
    <xf numFmtId="0" fontId="30" fillId="4" borderId="55" xfId="0" applyFont="1" applyFill="1" applyBorder="1"/>
    <xf numFmtId="0" fontId="30" fillId="4" borderId="55" xfId="0" applyFont="1" applyFill="1" applyBorder="1" applyAlignment="1">
      <alignment horizontal="center" vertical="center"/>
    </xf>
    <xf numFmtId="0" fontId="22" fillId="2" borderId="48" xfId="0" applyFont="1" applyFill="1" applyBorder="1"/>
    <xf numFmtId="44" fontId="0" fillId="2" borderId="48" xfId="1" applyFont="1" applyFill="1" applyBorder="1" applyAlignment="1">
      <alignment horizontal="center" vertical="center"/>
    </xf>
    <xf numFmtId="44" fontId="12" fillId="2" borderId="57" xfId="1" applyFont="1" applyFill="1" applyBorder="1"/>
    <xf numFmtId="10" fontId="35" fillId="0" borderId="12" xfId="2" applyNumberFormat="1" applyFont="1" applyBorder="1" applyAlignment="1">
      <alignment horizontal="left" vertical="center"/>
    </xf>
    <xf numFmtId="10" fontId="34" fillId="0" borderId="13" xfId="4" applyNumberFormat="1" applyFont="1" applyBorder="1" applyAlignment="1">
      <alignment horizontal="center" vertical="center"/>
    </xf>
    <xf numFmtId="44" fontId="0" fillId="2" borderId="0" xfId="0" applyNumberFormat="1" applyFill="1"/>
    <xf numFmtId="0" fontId="1" fillId="9" borderId="13" xfId="3" applyFont="1" applyFill="1" applyBorder="1" applyAlignment="1">
      <alignment horizontal="center" vertical="center"/>
    </xf>
    <xf numFmtId="44" fontId="1" fillId="9" borderId="12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32" fillId="0" borderId="12" xfId="4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0" fillId="2" borderId="35" xfId="1" applyFont="1" applyFill="1" applyBorder="1" applyAlignment="1">
      <alignment horizontal="center" vertical="center"/>
    </xf>
    <xf numFmtId="44" fontId="32" fillId="0" borderId="12" xfId="1" applyFont="1" applyBorder="1" applyAlignment="1">
      <alignment horizontal="center" vertical="center"/>
    </xf>
    <xf numFmtId="44" fontId="23" fillId="2" borderId="38" xfId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23" fillId="2" borderId="58" xfId="0" applyFont="1" applyFill="1" applyBorder="1" applyAlignment="1">
      <alignment horizontal="center"/>
    </xf>
    <xf numFmtId="44" fontId="12" fillId="2" borderId="35" xfId="1" applyFont="1" applyFill="1" applyBorder="1"/>
    <xf numFmtId="0" fontId="42" fillId="0" borderId="2" xfId="0" applyFont="1" applyFill="1" applyBorder="1"/>
    <xf numFmtId="0" fontId="42" fillId="0" borderId="0" xfId="0" applyFont="1" applyFill="1" applyBorder="1" applyAlignment="1">
      <alignment horizontal="left"/>
    </xf>
    <xf numFmtId="44" fontId="42" fillId="0" borderId="0" xfId="1" applyFont="1" applyFill="1" applyBorder="1" applyAlignment="1">
      <alignment horizontal="left"/>
    </xf>
    <xf numFmtId="0" fontId="0" fillId="0" borderId="0" xfId="0" applyFill="1" applyBorder="1"/>
    <xf numFmtId="0" fontId="33" fillId="0" borderId="0" xfId="0" applyFont="1" applyFill="1" applyBorder="1"/>
    <xf numFmtId="0" fontId="0" fillId="0" borderId="36" xfId="0" applyFill="1" applyBorder="1"/>
    <xf numFmtId="0" fontId="42" fillId="0" borderId="37" xfId="0" applyFont="1" applyFill="1" applyBorder="1"/>
    <xf numFmtId="0" fontId="42" fillId="0" borderId="38" xfId="0" applyFont="1" applyFill="1" applyBorder="1" applyAlignment="1">
      <alignment horizontal="left"/>
    </xf>
    <xf numFmtId="44" fontId="12" fillId="0" borderId="38" xfId="1" applyFont="1" applyFill="1" applyBorder="1"/>
    <xf numFmtId="0" fontId="0" fillId="0" borderId="38" xfId="0" applyFill="1" applyBorder="1"/>
    <xf numFmtId="0" fontId="0" fillId="0" borderId="58" xfId="0" applyFill="1" applyBorder="1"/>
    <xf numFmtId="49" fontId="42" fillId="0" borderId="64" xfId="0" applyNumberFormat="1" applyFont="1" applyBorder="1" applyAlignment="1">
      <alignment horizontal="center"/>
    </xf>
    <xf numFmtId="44" fontId="42" fillId="0" borderId="5" xfId="1" applyFont="1" applyFill="1" applyBorder="1" applyAlignment="1">
      <alignment horizontal="center"/>
    </xf>
    <xf numFmtId="9" fontId="44" fillId="0" borderId="65" xfId="2" applyFont="1" applyBorder="1" applyAlignment="1">
      <alignment horizontal="center"/>
    </xf>
    <xf numFmtId="0" fontId="43" fillId="0" borderId="67" xfId="0" applyFont="1" applyFill="1" applyBorder="1" applyAlignment="1">
      <alignment horizontal="center"/>
    </xf>
    <xf numFmtId="0" fontId="43" fillId="0" borderId="67" xfId="0" applyFont="1" applyBorder="1"/>
    <xf numFmtId="4" fontId="43" fillId="0" borderId="67" xfId="0" applyNumberFormat="1" applyFont="1" applyBorder="1" applyAlignment="1">
      <alignment horizontal="center"/>
    </xf>
    <xf numFmtId="4" fontId="43" fillId="0" borderId="67" xfId="0" applyNumberFormat="1" applyFont="1" applyBorder="1" applyAlignment="1">
      <alignment horizontal="right"/>
    </xf>
    <xf numFmtId="0" fontId="43" fillId="0" borderId="60" xfId="0" applyFont="1" applyFill="1" applyBorder="1" applyAlignment="1">
      <alignment horizontal="center"/>
    </xf>
    <xf numFmtId="0" fontId="42" fillId="0" borderId="12" xfId="0" applyFont="1" applyBorder="1" applyAlignment="1">
      <alignment horizontal="left"/>
    </xf>
    <xf numFmtId="44" fontId="42" fillId="0" borderId="60" xfId="1" applyFont="1" applyBorder="1" applyAlignment="1">
      <alignment horizontal="center"/>
    </xf>
    <xf numFmtId="0" fontId="43" fillId="0" borderId="65" xfId="0" applyFont="1" applyFill="1" applyBorder="1" applyAlignment="1">
      <alignment horizontal="center"/>
    </xf>
    <xf numFmtId="0" fontId="42" fillId="0" borderId="37" xfId="0" applyFont="1" applyBorder="1" applyAlignment="1">
      <alignment horizontal="left"/>
    </xf>
    <xf numFmtId="44" fontId="42" fillId="0" borderId="65" xfId="1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44" fontId="12" fillId="0" borderId="0" xfId="1" applyFont="1" applyBorder="1"/>
    <xf numFmtId="0" fontId="0" fillId="0" borderId="36" xfId="0" applyBorder="1"/>
    <xf numFmtId="4" fontId="0" fillId="0" borderId="0" xfId="0" applyNumberFormat="1" applyBorder="1"/>
    <xf numFmtId="9" fontId="0" fillId="0" borderId="0" xfId="0" applyNumberFormat="1"/>
    <xf numFmtId="0" fontId="12" fillId="2" borderId="69" xfId="0" applyFont="1" applyFill="1" applyBorder="1"/>
    <xf numFmtId="0" fontId="43" fillId="0" borderId="37" xfId="0" applyFont="1" applyBorder="1"/>
    <xf numFmtId="44" fontId="12" fillId="2" borderId="5" xfId="1" applyFont="1" applyFill="1" applyBorder="1" applyAlignment="1">
      <alignment horizontal="left" vertical="center"/>
    </xf>
    <xf numFmtId="10" fontId="46" fillId="0" borderId="65" xfId="2" applyNumberFormat="1" applyFont="1" applyFill="1" applyBorder="1" applyAlignment="1">
      <alignment horizontal="center"/>
    </xf>
    <xf numFmtId="44" fontId="12" fillId="2" borderId="64" xfId="1" applyFont="1" applyFill="1" applyBorder="1" applyAlignment="1">
      <alignment horizontal="left" vertical="center"/>
    </xf>
    <xf numFmtId="0" fontId="12" fillId="2" borderId="69" xfId="0" applyFont="1" applyFill="1" applyBorder="1" applyAlignment="1">
      <alignment horizontal="left" vertical="center"/>
    </xf>
    <xf numFmtId="0" fontId="43" fillId="0" borderId="37" xfId="0" applyFont="1" applyBorder="1" applyAlignment="1">
      <alignment horizontal="right"/>
    </xf>
    <xf numFmtId="10" fontId="47" fillId="0" borderId="65" xfId="2" applyNumberFormat="1" applyFont="1" applyFill="1" applyBorder="1" applyAlignment="1">
      <alignment horizontal="center"/>
    </xf>
    <xf numFmtId="44" fontId="42" fillId="0" borderId="2" xfId="1" applyFont="1" applyFill="1" applyBorder="1" applyAlignment="1">
      <alignment horizontal="center"/>
    </xf>
    <xf numFmtId="0" fontId="0" fillId="2" borderId="33" xfId="0" applyFont="1" applyFill="1" applyBorder="1" applyAlignment="1">
      <alignment horizontal="center" vertical="center"/>
    </xf>
    <xf numFmtId="0" fontId="0" fillId="0" borderId="0" xfId="0" applyFill="1"/>
    <xf numFmtId="44" fontId="12" fillId="2" borderId="0" xfId="0" applyNumberFormat="1" applyFont="1" applyFill="1"/>
    <xf numFmtId="0" fontId="22" fillId="0" borderId="33" xfId="0" applyFont="1" applyFill="1" applyBorder="1" applyAlignment="1">
      <alignment wrapText="1"/>
    </xf>
    <xf numFmtId="0" fontId="0" fillId="0" borderId="3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6" fillId="0" borderId="33" xfId="0" applyFont="1" applyFill="1" applyBorder="1" applyAlignment="1">
      <alignment horizontal="center" vertical="center"/>
    </xf>
    <xf numFmtId="44" fontId="11" fillId="8" borderId="33" xfId="1" applyFont="1" applyFill="1" applyBorder="1" applyAlignment="1">
      <alignment horizontal="center" vertical="center"/>
    </xf>
    <xf numFmtId="44" fontId="6" fillId="2" borderId="33" xfId="1" applyFont="1" applyFill="1" applyBorder="1"/>
    <xf numFmtId="44" fontId="6" fillId="2" borderId="33" xfId="1" applyNumberFormat="1" applyFont="1" applyFill="1" applyBorder="1"/>
    <xf numFmtId="0" fontId="36" fillId="2" borderId="33" xfId="0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40" fillId="2" borderId="3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44" fontId="12" fillId="2" borderId="33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center" vertical="center"/>
    </xf>
    <xf numFmtId="44" fontId="0" fillId="4" borderId="33" xfId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1" fillId="2" borderId="33" xfId="0" applyFont="1" applyFill="1" applyBorder="1"/>
    <xf numFmtId="0" fontId="12" fillId="10" borderId="33" xfId="0" applyFont="1" applyFill="1" applyBorder="1" applyAlignment="1">
      <alignment horizontal="center" vertical="center"/>
    </xf>
    <xf numFmtId="0" fontId="0" fillId="4" borderId="33" xfId="1" applyNumberFormat="1" applyFont="1" applyFill="1" applyBorder="1" applyAlignment="1">
      <alignment horizontal="center" vertical="center"/>
    </xf>
    <xf numFmtId="44" fontId="0" fillId="0" borderId="0" xfId="0" applyNumberFormat="1" applyFill="1"/>
    <xf numFmtId="44" fontId="0" fillId="2" borderId="0" xfId="0" applyNumberFormat="1" applyFill="1" applyAlignment="1">
      <alignment horizontal="left"/>
    </xf>
    <xf numFmtId="0" fontId="1" fillId="11" borderId="59" xfId="3" applyFont="1" applyFill="1" applyBorder="1" applyAlignment="1">
      <alignment horizontal="left" vertical="center"/>
    </xf>
    <xf numFmtId="0" fontId="1" fillId="11" borderId="12" xfId="3" applyFont="1" applyFill="1" applyBorder="1" applyAlignment="1">
      <alignment horizontal="left" vertical="center"/>
    </xf>
    <xf numFmtId="0" fontId="1" fillId="11" borderId="13" xfId="3" applyFont="1" applyFill="1" applyBorder="1" applyAlignment="1">
      <alignment horizontal="left" vertical="center"/>
    </xf>
    <xf numFmtId="0" fontId="50" fillId="2" borderId="2" xfId="0" applyFont="1" applyFill="1" applyBorder="1"/>
    <xf numFmtId="0" fontId="50" fillId="2" borderId="0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left" wrapText="1"/>
    </xf>
    <xf numFmtId="0" fontId="50" fillId="2" borderId="0" xfId="0" applyFont="1" applyFill="1" applyBorder="1"/>
    <xf numFmtId="0" fontId="50" fillId="2" borderId="36" xfId="0" applyFont="1" applyFill="1" applyBorder="1"/>
    <xf numFmtId="0" fontId="42" fillId="0" borderId="2" xfId="4" applyFont="1" applyBorder="1" applyAlignment="1">
      <alignment horizontal="center"/>
    </xf>
    <xf numFmtId="0" fontId="42" fillId="0" borderId="0" xfId="4" applyFont="1" applyBorder="1"/>
    <xf numFmtId="0" fontId="43" fillId="0" borderId="0" xfId="4" applyFont="1" applyBorder="1"/>
    <xf numFmtId="2" fontId="43" fillId="0" borderId="36" xfId="4" applyNumberFormat="1" applyFont="1" applyBorder="1"/>
    <xf numFmtId="0" fontId="43" fillId="0" borderId="70" xfId="4" applyFont="1" applyBorder="1" applyAlignment="1">
      <alignment horizontal="center"/>
    </xf>
    <xf numFmtId="0" fontId="43" fillId="0" borderId="71" xfId="4" applyFont="1" applyBorder="1"/>
    <xf numFmtId="0" fontId="43" fillId="0" borderId="72" xfId="4" applyFont="1" applyBorder="1"/>
    <xf numFmtId="0" fontId="43" fillId="0" borderId="73" xfId="4" applyFont="1" applyBorder="1"/>
    <xf numFmtId="10" fontId="43" fillId="0" borderId="74" xfId="5" applyNumberFormat="1" applyFont="1" applyFill="1" applyBorder="1" applyAlignment="1" applyProtection="1">
      <alignment horizontal="center"/>
    </xf>
    <xf numFmtId="0" fontId="43" fillId="0" borderId="75" xfId="4" applyFont="1" applyBorder="1" applyAlignment="1">
      <alignment horizontal="center"/>
    </xf>
    <xf numFmtId="0" fontId="43" fillId="0" borderId="76" xfId="4" applyFont="1" applyBorder="1"/>
    <xf numFmtId="0" fontId="43" fillId="0" borderId="77" xfId="4" applyFont="1" applyBorder="1"/>
    <xf numFmtId="10" fontId="43" fillId="0" borderId="78" xfId="5" applyNumberFormat="1" applyFont="1" applyFill="1" applyBorder="1" applyAlignment="1" applyProtection="1">
      <alignment horizontal="center"/>
    </xf>
    <xf numFmtId="0" fontId="43" fillId="0" borderId="2" xfId="4" applyFont="1" applyBorder="1" applyAlignment="1">
      <alignment horizontal="center"/>
    </xf>
    <xf numFmtId="0" fontId="43" fillId="0" borderId="72" xfId="4" applyFont="1" applyBorder="1" applyAlignment="1">
      <alignment horizontal="center"/>
    </xf>
    <xf numFmtId="0" fontId="43" fillId="0" borderId="73" xfId="4" applyFont="1" applyBorder="1" applyAlignment="1">
      <alignment horizontal="center"/>
    </xf>
    <xf numFmtId="10" fontId="42" fillId="0" borderId="79" xfId="5" applyNumberFormat="1" applyFont="1" applyFill="1" applyBorder="1" applyAlignment="1" applyProtection="1">
      <alignment horizontal="center"/>
    </xf>
    <xf numFmtId="10" fontId="43" fillId="0" borderId="36" xfId="4" applyNumberFormat="1" applyFont="1" applyBorder="1"/>
    <xf numFmtId="10" fontId="43" fillId="0" borderId="74" xfId="4" applyNumberFormat="1" applyFont="1" applyBorder="1" applyAlignment="1">
      <alignment horizontal="center"/>
    </xf>
    <xf numFmtId="0" fontId="43" fillId="0" borderId="80" xfId="4" applyFont="1" applyBorder="1" applyAlignment="1">
      <alignment horizontal="center"/>
    </xf>
    <xf numFmtId="0" fontId="43" fillId="0" borderId="81" xfId="4" applyFont="1" applyBorder="1"/>
    <xf numFmtId="0" fontId="43" fillId="0" borderId="82" xfId="4" applyFont="1" applyBorder="1"/>
    <xf numFmtId="10" fontId="43" fillId="0" borderId="83" xfId="5" applyNumberFormat="1" applyFont="1" applyFill="1" applyBorder="1" applyAlignment="1" applyProtection="1">
      <alignment horizontal="center"/>
    </xf>
    <xf numFmtId="0" fontId="43" fillId="0" borderId="84" xfId="4" applyFont="1" applyBorder="1"/>
    <xf numFmtId="10" fontId="51" fillId="0" borderId="74" xfId="5" applyNumberFormat="1" applyFont="1" applyFill="1" applyBorder="1" applyAlignment="1" applyProtection="1">
      <alignment horizontal="center"/>
    </xf>
    <xf numFmtId="0" fontId="43" fillId="0" borderId="2" xfId="4" applyFont="1" applyBorder="1"/>
    <xf numFmtId="0" fontId="43" fillId="0" borderId="36" xfId="4" applyFont="1" applyBorder="1"/>
    <xf numFmtId="0" fontId="42" fillId="0" borderId="2" xfId="4" applyFont="1" applyBorder="1" applyAlignment="1"/>
    <xf numFmtId="0" fontId="42" fillId="0" borderId="0" xfId="4" applyFont="1" applyBorder="1" applyAlignment="1"/>
    <xf numFmtId="0" fontId="42" fillId="0" borderId="36" xfId="4" applyFont="1" applyBorder="1" applyAlignment="1"/>
    <xf numFmtId="0" fontId="43" fillId="0" borderId="59" xfId="4" applyFont="1" applyBorder="1" applyAlignment="1">
      <alignment horizontal="center"/>
    </xf>
    <xf numFmtId="0" fontId="43" fillId="0" borderId="12" xfId="4" applyFont="1" applyBorder="1" applyAlignment="1">
      <alignment horizontal="center"/>
    </xf>
    <xf numFmtId="0" fontId="43" fillId="0" borderId="13" xfId="4" applyFont="1" applyBorder="1" applyAlignment="1">
      <alignment horizontal="center"/>
    </xf>
    <xf numFmtId="10" fontId="12" fillId="0" borderId="60" xfId="2" applyNumberFormat="1" applyFont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vertical="center"/>
    </xf>
    <xf numFmtId="0" fontId="6" fillId="3" borderId="4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44" fontId="7" fillId="3" borderId="48" xfId="1" applyFont="1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44" fontId="0" fillId="2" borderId="7" xfId="1" applyFont="1" applyFill="1" applyBorder="1" applyAlignment="1">
      <alignment horizontal="center" vertical="center"/>
    </xf>
    <xf numFmtId="0" fontId="0" fillId="2" borderId="86" xfId="0" applyFill="1" applyBorder="1"/>
    <xf numFmtId="9" fontId="52" fillId="0" borderId="65" xfId="2" applyFont="1" applyBorder="1" applyAlignment="1">
      <alignment horizontal="center"/>
    </xf>
    <xf numFmtId="44" fontId="12" fillId="0" borderId="5" xfId="1" applyFont="1" applyFill="1" applyBorder="1" applyAlignment="1"/>
    <xf numFmtId="44" fontId="12" fillId="0" borderId="64" xfId="1" applyFont="1" applyFill="1" applyBorder="1" applyAlignment="1"/>
    <xf numFmtId="44" fontId="12" fillId="0" borderId="65" xfId="1" applyFont="1" applyFill="1" applyBorder="1" applyAlignment="1"/>
    <xf numFmtId="0" fontId="0" fillId="2" borderId="0" xfId="0" applyFill="1" applyAlignment="1">
      <alignment horizontal="right"/>
    </xf>
    <xf numFmtId="0" fontId="43" fillId="0" borderId="2" xfId="0" applyFont="1" applyFill="1" applyBorder="1" applyAlignment="1">
      <alignment horizontal="center"/>
    </xf>
    <xf numFmtId="0" fontId="42" fillId="0" borderId="0" xfId="0" applyFont="1" applyBorder="1" applyAlignment="1">
      <alignment horizontal="left"/>
    </xf>
    <xf numFmtId="10" fontId="47" fillId="0" borderId="0" xfId="2" applyNumberFormat="1" applyFont="1" applyFill="1" applyBorder="1" applyAlignment="1">
      <alignment horizontal="center"/>
    </xf>
    <xf numFmtId="44" fontId="12" fillId="0" borderId="0" xfId="1" applyFont="1" applyFill="1" applyBorder="1" applyAlignment="1"/>
    <xf numFmtId="44" fontId="42" fillId="0" borderId="0" xfId="1" applyFont="1" applyBorder="1" applyAlignment="1">
      <alignment horizontal="center"/>
    </xf>
    <xf numFmtId="44" fontId="42" fillId="0" borderId="36" xfId="1" applyFont="1" applyBorder="1" applyAlignment="1">
      <alignment horizontal="center"/>
    </xf>
    <xf numFmtId="0" fontId="0" fillId="2" borderId="42" xfId="0" applyFont="1" applyFill="1" applyBorder="1" applyAlignment="1">
      <alignment horizontal="center" vertical="center" wrapText="1"/>
    </xf>
    <xf numFmtId="164" fontId="0" fillId="2" borderId="33" xfId="0" applyNumberFormat="1" applyFont="1" applyFill="1" applyBorder="1" applyAlignment="1">
      <alignment horizontal="center" vertical="center"/>
    </xf>
    <xf numFmtId="0" fontId="12" fillId="12" borderId="47" xfId="0" applyFont="1" applyFill="1" applyBorder="1" applyAlignment="1">
      <alignment horizontal="center" vertical="center"/>
    </xf>
    <xf numFmtId="0" fontId="12" fillId="12" borderId="33" xfId="0" applyFont="1" applyFill="1" applyBorder="1" applyAlignment="1">
      <alignment horizontal="center" vertical="center"/>
    </xf>
    <xf numFmtId="0" fontId="54" fillId="12" borderId="48" xfId="0" applyFont="1" applyFill="1" applyBorder="1"/>
    <xf numFmtId="0" fontId="12" fillId="12" borderId="48" xfId="0" applyFont="1" applyFill="1" applyBorder="1" applyAlignment="1">
      <alignment horizontal="center" vertical="center"/>
    </xf>
    <xf numFmtId="44" fontId="12" fillId="12" borderId="48" xfId="1" applyFont="1" applyFill="1" applyBorder="1" applyAlignment="1">
      <alignment horizontal="center" vertical="center"/>
    </xf>
    <xf numFmtId="164" fontId="12" fillId="12" borderId="87" xfId="0" applyNumberFormat="1" applyFont="1" applyFill="1" applyBorder="1" applyAlignment="1">
      <alignment horizontal="center" vertical="center"/>
    </xf>
    <xf numFmtId="44" fontId="12" fillId="12" borderId="49" xfId="1" applyFont="1" applyFill="1" applyBorder="1" applyAlignment="1">
      <alignment horizontal="center" vertical="center"/>
    </xf>
    <xf numFmtId="164" fontId="0" fillId="2" borderId="87" xfId="0" applyNumberFormat="1" applyFont="1" applyFill="1" applyBorder="1" applyAlignment="1">
      <alignment horizontal="center" vertical="center"/>
    </xf>
    <xf numFmtId="44" fontId="0" fillId="2" borderId="49" xfId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vertical="top" wrapText="1"/>
    </xf>
    <xf numFmtId="0" fontId="0" fillId="2" borderId="89" xfId="0" applyFont="1" applyFill="1" applyBorder="1" applyAlignment="1">
      <alignment horizontal="center" vertical="center"/>
    </xf>
    <xf numFmtId="44" fontId="0" fillId="2" borderId="90" xfId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37" fillId="2" borderId="33" xfId="0" applyFont="1" applyFill="1" applyBorder="1" applyAlignment="1">
      <alignment horizontal="left" vertical="center"/>
    </xf>
    <xf numFmtId="0" fontId="38" fillId="2" borderId="33" xfId="0" applyFont="1" applyFill="1" applyBorder="1" applyAlignment="1">
      <alignment horizontal="left" vertical="center"/>
    </xf>
    <xf numFmtId="14" fontId="39" fillId="2" borderId="33" xfId="0" applyNumberFormat="1" applyFont="1" applyFill="1" applyBorder="1" applyAlignment="1">
      <alignment horizontal="left" vertical="center"/>
    </xf>
    <xf numFmtId="0" fontId="24" fillId="2" borderId="87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88" xfId="0" applyFont="1" applyFill="1" applyBorder="1" applyAlignment="1">
      <alignment horizontal="center" vertical="center" wrapText="1"/>
    </xf>
    <xf numFmtId="0" fontId="6" fillId="3" borderId="48" xfId="1" applyNumberFormat="1" applyFont="1" applyFill="1" applyBorder="1" applyAlignment="1">
      <alignment horizontal="center" vertical="center"/>
    </xf>
    <xf numFmtId="0" fontId="53" fillId="2" borderId="33" xfId="0" applyFont="1" applyFill="1" applyBorder="1" applyAlignment="1">
      <alignment horizontal="left" vertical="center"/>
    </xf>
    <xf numFmtId="2" fontId="39" fillId="2" borderId="33" xfId="0" applyNumberFormat="1" applyFont="1" applyFill="1" applyBorder="1" applyAlignment="1">
      <alignment horizontal="left" vertical="center"/>
    </xf>
    <xf numFmtId="0" fontId="1" fillId="9" borderId="59" xfId="3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35" fillId="0" borderId="59" xfId="4" applyFont="1" applyBorder="1" applyAlignment="1">
      <alignment horizontal="center" vertical="center"/>
    </xf>
    <xf numFmtId="0" fontId="35" fillId="0" borderId="12" xfId="4" applyFont="1" applyBorder="1" applyAlignment="1">
      <alignment horizontal="center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37" fillId="2" borderId="33" xfId="0" applyFont="1" applyFill="1" applyBorder="1" applyAlignment="1">
      <alignment horizontal="left" vertical="center" wrapText="1"/>
    </xf>
    <xf numFmtId="165" fontId="41" fillId="0" borderId="33" xfId="0" applyNumberFormat="1" applyFont="1" applyBorder="1" applyAlignment="1">
      <alignment horizontal="left" vertical="center" wrapText="1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6" fillId="3" borderId="35" xfId="1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0" fillId="8" borderId="5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top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23" fillId="2" borderId="68" xfId="0" applyFont="1" applyFill="1" applyBorder="1" applyAlignment="1">
      <alignment horizontal="center"/>
    </xf>
    <xf numFmtId="0" fontId="23" fillId="2" borderId="66" xfId="0" applyFont="1" applyFill="1" applyBorder="1" applyAlignment="1">
      <alignment horizontal="center"/>
    </xf>
    <xf numFmtId="0" fontId="12" fillId="8" borderId="59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43" fillId="0" borderId="5" xfId="0" applyFont="1" applyFill="1" applyBorder="1" applyAlignment="1">
      <alignment horizontal="center" vertical="center"/>
    </xf>
    <xf numFmtId="0" fontId="43" fillId="0" borderId="65" xfId="0" applyFont="1" applyFill="1" applyBorder="1" applyAlignment="1">
      <alignment horizontal="center" vertical="center"/>
    </xf>
    <xf numFmtId="44" fontId="42" fillId="0" borderId="35" xfId="1" applyFont="1" applyBorder="1" applyAlignment="1">
      <alignment horizontal="center" vertical="center"/>
    </xf>
    <xf numFmtId="44" fontId="42" fillId="0" borderId="0" xfId="1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65" xfId="0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4"/>
    <cellStyle name="Normal 3" xfId="3"/>
    <cellStyle name="Normal 4" xfId="6"/>
    <cellStyle name="Normal 5" xfId="7"/>
    <cellStyle name="Porcentagem" xfId="2" builtinId="5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ORÇAMENTO!$J$239</c:f>
          <c:strCache>
            <c:ptCount val="1"/>
            <c:pt idx="0">
              <c:v>REFORMA DA CASA DE PASSAGEM - R$285.843,70 (COM BDI)</c:v>
            </c:pt>
          </c:strCache>
        </c:strRef>
      </c:tx>
      <c:overlay val="0"/>
      <c:txPr>
        <a:bodyPr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2982529792038119"/>
                  <c:y val="1.804059392926216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5886650974859893E-2"/>
                  <c:y val="-7.972397776334583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5920232463639221E-2"/>
                  <c:y val="-4.6171568928975379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8413430633316783E-2"/>
                  <c:y val="4.706395583270767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928762565912358E-2"/>
                  <c:y val="-8.0340343675314608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0577410042065061E-2"/>
                  <c:y val="-3.193463044309743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8941547735577788"/>
                  <c:y val="1.2568667677932243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8626768004910991"/>
                  <c:y val="4.297429064820773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ORÇAMENTO!$J$241:$J$246</c:f>
              <c:strCache>
                <c:ptCount val="6"/>
                <c:pt idx="0">
                  <c:v>CANTEIRO</c:v>
                </c:pt>
                <c:pt idx="1">
                  <c:v>MÓDULO 1</c:v>
                </c:pt>
                <c:pt idx="2">
                  <c:v>MÓDULO 2</c:v>
                </c:pt>
                <c:pt idx="3">
                  <c:v>CANIL</c:v>
                </c:pt>
                <c:pt idx="4">
                  <c:v>PROJETOS</c:v>
                </c:pt>
                <c:pt idx="5">
                  <c:v>LIMPEZA</c:v>
                </c:pt>
              </c:strCache>
            </c:strRef>
          </c:cat>
          <c:val>
            <c:numRef>
              <c:f>ORÇAMENTO!$L$241:$L$246</c:f>
              <c:numCache>
                <c:formatCode>_("R$"* #,##0.00_);_("R$"* \(#,##0.00\);_("R$"* "-"??_);_(@_)</c:formatCode>
                <c:ptCount val="6"/>
                <c:pt idx="0">
                  <c:v>8226.7440599999991</c:v>
                </c:pt>
                <c:pt idx="1">
                  <c:v>137305.262796</c:v>
                </c:pt>
                <c:pt idx="2">
                  <c:v>117484.32938000001</c:v>
                </c:pt>
                <c:pt idx="3">
                  <c:v>13090.255660000001</c:v>
                </c:pt>
                <c:pt idx="4">
                  <c:v>8680.7407999999996</c:v>
                </c:pt>
                <c:pt idx="5">
                  <c:v>1056.3713999999998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CRONOGRAMA!$C$20</c:f>
              <c:strCache>
                <c:ptCount val="1"/>
                <c:pt idx="0">
                  <c:v> TOTAL PARCIAL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CRONOGRAMA!$F$8:$I$8</c:f>
              <c:strCach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strCache>
            </c:strRef>
          </c:cat>
          <c:val>
            <c:numRef>
              <c:f>CRONOGRAMA!$F$20:$I$20</c:f>
              <c:numCache>
                <c:formatCode>_("R$"* #,##0.00_);_("R$"* \(#,##0.00\);_("R$"*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37024"/>
        <c:axId val="139054464"/>
      </c:barChart>
      <c:lineChart>
        <c:grouping val="standard"/>
        <c:varyColors val="0"/>
        <c:ser>
          <c:idx val="1"/>
          <c:order val="1"/>
          <c:tx>
            <c:v>CURVA S FINANC.</c:v>
          </c:tx>
          <c:marker>
            <c:symbol val="none"/>
          </c:marker>
          <c:dLbls>
            <c:dLbl>
              <c:idx val="13"/>
              <c:layout>
                <c:manualLayout>
                  <c:x val="-2.1789883980590954E-3"/>
                  <c:y val="-3.410853025470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CRONOGRAMA!$F$21:$I$21</c:f>
              <c:numCache>
                <c:formatCode>_("R$"* #,##0.00_);_("R$"* \(#,##0.00\);_("R$"*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36000"/>
        <c:axId val="139053888"/>
      </c:lineChart>
      <c:catAx>
        <c:axId val="174336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9053888"/>
        <c:crosses val="autoZero"/>
        <c:auto val="1"/>
        <c:lblAlgn val="ctr"/>
        <c:lblOffset val="100"/>
        <c:noMultiLvlLbl val="0"/>
      </c:catAx>
      <c:valAx>
        <c:axId val="139053888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74336000"/>
        <c:crosses val="autoZero"/>
        <c:crossBetween val="between"/>
      </c:valAx>
      <c:valAx>
        <c:axId val="139054464"/>
        <c:scaling>
          <c:orientation val="minMax"/>
        </c:scaling>
        <c:delete val="0"/>
        <c:axPos val="r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74337024"/>
        <c:crosses val="max"/>
        <c:crossBetween val="between"/>
      </c:valAx>
      <c:catAx>
        <c:axId val="174337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3905446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19050</xdr:rowOff>
    </xdr:from>
    <xdr:to>
      <xdr:col>3</xdr:col>
      <xdr:colOff>238125</xdr:colOff>
      <xdr:row>2</xdr:row>
      <xdr:rowOff>571500</xdr:rowOff>
    </xdr:to>
    <xdr:pic>
      <xdr:nvPicPr>
        <xdr:cNvPr id="1029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86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103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04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1031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47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171450</xdr:rowOff>
    </xdr:from>
    <xdr:to>
      <xdr:col>1</xdr:col>
      <xdr:colOff>638175</xdr:colOff>
      <xdr:row>6</xdr:row>
      <xdr:rowOff>0</xdr:rowOff>
    </xdr:to>
    <xdr:pic>
      <xdr:nvPicPr>
        <xdr:cNvPr id="1032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635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581025</xdr:colOff>
      <xdr:row>8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74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581025</xdr:colOff>
      <xdr:row>13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241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241</xdr:row>
      <xdr:rowOff>66675</xdr:rowOff>
    </xdr:from>
    <xdr:to>
      <xdr:col>7</xdr:col>
      <xdr:colOff>1171575</xdr:colOff>
      <xdr:row>272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619125</xdr:colOff>
      <xdr:row>5</xdr:row>
      <xdr:rowOff>742950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428625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5</xdr:row>
      <xdr:rowOff>704850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409575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381000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609600</xdr:colOff>
      <xdr:row>5</xdr:row>
      <xdr:rowOff>714375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42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323850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581025</xdr:colOff>
      <xdr:row>22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581024</xdr:rowOff>
    </xdr:from>
    <xdr:to>
      <xdr:col>1</xdr:col>
      <xdr:colOff>609600</xdr:colOff>
      <xdr:row>5</xdr:row>
      <xdr:rowOff>781049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5449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390525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533400</xdr:rowOff>
    </xdr:from>
    <xdr:to>
      <xdr:col>1</xdr:col>
      <xdr:colOff>609600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78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371475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85725</xdr:rowOff>
    </xdr:from>
    <xdr:to>
      <xdr:col>2</xdr:col>
      <xdr:colOff>1228725</xdr:colOff>
      <xdr:row>3</xdr:row>
      <xdr:rowOff>703161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0"/>
          <a:ext cx="1114425" cy="80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9</xdr:row>
      <xdr:rowOff>0</xdr:rowOff>
    </xdr:from>
    <xdr:to>
      <xdr:col>6</xdr:col>
      <xdr:colOff>14654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5451231" y="2542442"/>
          <a:ext cx="1025769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6</xdr:col>
      <xdr:colOff>11</xdr:colOff>
      <xdr:row>11</xdr:row>
      <xdr:rowOff>19050</xdr:rowOff>
    </xdr:from>
    <xdr:to>
      <xdr:col>8</xdr:col>
      <xdr:colOff>1020652</xdr:colOff>
      <xdr:row>11</xdr:row>
      <xdr:rowOff>19050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6462357" y="2949819"/>
          <a:ext cx="2852372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5</xdr:col>
      <xdr:colOff>1011114</xdr:colOff>
      <xdr:row>12</xdr:row>
      <xdr:rowOff>190499</xdr:rowOff>
    </xdr:from>
    <xdr:to>
      <xdr:col>8</xdr:col>
      <xdr:colOff>7327</xdr:colOff>
      <xdr:row>12</xdr:row>
      <xdr:rowOff>190499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6462345" y="3319095"/>
          <a:ext cx="1839059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6</xdr:col>
      <xdr:colOff>7327</xdr:colOff>
      <xdr:row>15</xdr:row>
      <xdr:rowOff>0</xdr:rowOff>
    </xdr:from>
    <xdr:to>
      <xdr:col>8</xdr:col>
      <xdr:colOff>227135</xdr:colOff>
      <xdr:row>15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 flipV="1">
          <a:off x="6469673" y="3707423"/>
          <a:ext cx="2051539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7</xdr:col>
      <xdr:colOff>910765</xdr:colOff>
      <xdr:row>16</xdr:row>
      <xdr:rowOff>180973</xdr:rowOff>
    </xdr:from>
    <xdr:to>
      <xdr:col>8</xdr:col>
      <xdr:colOff>1006016</xdr:colOff>
      <xdr:row>16</xdr:row>
      <xdr:rowOff>180973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xmlns="" id="{435BBC49-747D-43BE-B83E-3D10EF68C52A}"/>
            </a:ext>
          </a:extLst>
        </xdr:cNvPr>
        <xdr:cNvSpPr>
          <a:spLocks noChangeShapeType="1"/>
        </xdr:cNvSpPr>
      </xdr:nvSpPr>
      <xdr:spPr bwMode="auto">
        <a:xfrm>
          <a:off x="8288977" y="4086223"/>
          <a:ext cx="1011116" cy="0"/>
        </a:xfrm>
        <a:prstGeom prst="line">
          <a:avLst/>
        </a:prstGeom>
        <a:ln>
          <a:headEnd/>
          <a:tailEnd/>
        </a:ln>
        <a:ex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2</xdr:col>
      <xdr:colOff>544287</xdr:colOff>
      <xdr:row>24</xdr:row>
      <xdr:rowOff>138547</xdr:rowOff>
    </xdr:from>
    <xdr:to>
      <xdr:col>8</xdr:col>
      <xdr:colOff>748394</xdr:colOff>
      <xdr:row>56</xdr:row>
      <xdr:rowOff>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2:H46"/>
  <sheetViews>
    <sheetView workbookViewId="0">
      <selection activeCell="D19" sqref="D19"/>
    </sheetView>
  </sheetViews>
  <sheetFormatPr defaultRowHeight="15" x14ac:dyDescent="0.25"/>
  <cols>
    <col min="1" max="1" width="1.42578125" style="4" customWidth="1"/>
    <col min="2" max="2" width="9.7109375" style="4" bestFit="1" customWidth="1"/>
    <col min="3" max="3" width="4.85546875" style="4" customWidth="1"/>
    <col min="4" max="4" width="67.855468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4.7109375" style="4" bestFit="1" customWidth="1"/>
    <col min="9" max="16384" width="9.140625" style="4"/>
  </cols>
  <sheetData>
    <row r="2" spans="2:8" ht="17.25" customHeight="1" thickBot="1" x14ac:dyDescent="0.3"/>
    <row r="3" spans="2:8" ht="48.75" customHeight="1" thickBot="1" x14ac:dyDescent="0.3">
      <c r="B3" s="370" t="s">
        <v>0</v>
      </c>
      <c r="C3" s="371"/>
      <c r="D3" s="371"/>
      <c r="E3" s="371"/>
      <c r="F3" s="371"/>
      <c r="G3" s="371"/>
      <c r="H3" s="372"/>
    </row>
    <row r="4" spans="2:8" ht="3" customHeight="1" x14ac:dyDescent="0.25">
      <c r="B4" s="6"/>
      <c r="C4" s="7"/>
      <c r="D4" s="2"/>
      <c r="E4" s="3"/>
      <c r="F4" s="5"/>
      <c r="G4" s="8"/>
      <c r="H4" s="9"/>
    </row>
    <row r="5" spans="2:8" ht="3" customHeight="1" thickBot="1" x14ac:dyDescent="0.3">
      <c r="B5" s="16"/>
      <c r="C5" s="17"/>
      <c r="D5" s="18"/>
      <c r="E5" s="19"/>
      <c r="F5" s="20"/>
      <c r="G5" s="373"/>
      <c r="H5" s="374"/>
    </row>
    <row r="6" spans="2:8" ht="28.5" customHeight="1" thickBot="1" x14ac:dyDescent="0.3">
      <c r="B6" s="375" t="s">
        <v>1</v>
      </c>
      <c r="C6" s="377" t="s">
        <v>87</v>
      </c>
      <c r="D6" s="378"/>
      <c r="E6" s="378"/>
      <c r="F6" s="378"/>
      <c r="G6" s="378"/>
      <c r="H6" s="379"/>
    </row>
    <row r="7" spans="2:8" ht="16.5" thickBot="1" x14ac:dyDescent="0.3">
      <c r="B7" s="376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5" t="s">
        <v>7</v>
      </c>
    </row>
    <row r="8" spans="2:8" x14ac:dyDescent="0.25">
      <c r="B8" s="38"/>
      <c r="C8" s="39">
        <v>1</v>
      </c>
      <c r="D8" s="40" t="s">
        <v>9</v>
      </c>
      <c r="E8" s="41" t="s">
        <v>88</v>
      </c>
      <c r="F8" s="42"/>
      <c r="G8" s="42"/>
      <c r="H8" s="43">
        <f>SUM(H9:H9)</f>
        <v>12869.73</v>
      </c>
    </row>
    <row r="9" spans="2:8" ht="15.75" thickBot="1" x14ac:dyDescent="0.3">
      <c r="B9" s="44" t="s">
        <v>17</v>
      </c>
      <c r="C9" s="45" t="s">
        <v>19</v>
      </c>
      <c r="D9" s="46" t="s">
        <v>16</v>
      </c>
      <c r="E9" s="45" t="s">
        <v>18</v>
      </c>
      <c r="F9" s="47">
        <v>27.18</v>
      </c>
      <c r="G9" s="45">
        <v>473.5</v>
      </c>
      <c r="H9" s="48">
        <f>G9*F9</f>
        <v>12869.73</v>
      </c>
    </row>
    <row r="10" spans="2:8" x14ac:dyDescent="0.25">
      <c r="B10" s="38"/>
      <c r="C10" s="49">
        <v>2</v>
      </c>
      <c r="D10" s="40" t="s">
        <v>10</v>
      </c>
      <c r="E10" s="41" t="s">
        <v>88</v>
      </c>
      <c r="F10" s="50"/>
      <c r="G10" s="42"/>
      <c r="H10" s="43">
        <f>SUM(H11:H11)</f>
        <v>4258.5</v>
      </c>
    </row>
    <row r="11" spans="2:8" ht="15.75" thickBot="1" x14ac:dyDescent="0.3">
      <c r="B11" s="51" t="s">
        <v>25</v>
      </c>
      <c r="C11" s="52" t="s">
        <v>21</v>
      </c>
      <c r="D11" s="53" t="s">
        <v>20</v>
      </c>
      <c r="E11" s="54" t="s">
        <v>27</v>
      </c>
      <c r="F11" s="55">
        <v>709.75</v>
      </c>
      <c r="G11" s="56">
        <v>6</v>
      </c>
      <c r="H11" s="57">
        <f>G11*F11</f>
        <v>4258.5</v>
      </c>
    </row>
    <row r="12" spans="2:8" x14ac:dyDescent="0.25">
      <c r="B12" s="38"/>
      <c r="C12" s="39">
        <v>3</v>
      </c>
      <c r="D12" s="40" t="s">
        <v>11</v>
      </c>
      <c r="E12" s="41" t="s">
        <v>88</v>
      </c>
      <c r="F12" s="50"/>
      <c r="G12" s="42"/>
      <c r="H12" s="43">
        <f>SUM(H13:H16)</f>
        <v>365.19</v>
      </c>
    </row>
    <row r="13" spans="2:8" x14ac:dyDescent="0.25">
      <c r="B13" s="58" t="s">
        <v>24</v>
      </c>
      <c r="C13" s="25" t="s">
        <v>23</v>
      </c>
      <c r="D13" s="24" t="s">
        <v>22</v>
      </c>
      <c r="E13" s="24" t="s">
        <v>27</v>
      </c>
      <c r="F13" s="27">
        <v>300</v>
      </c>
      <c r="G13" s="22">
        <v>3</v>
      </c>
      <c r="H13" s="59">
        <f>G13+F13</f>
        <v>303</v>
      </c>
    </row>
    <row r="14" spans="2:8" x14ac:dyDescent="0.25">
      <c r="B14" s="58" t="s">
        <v>24</v>
      </c>
      <c r="C14" s="25" t="s">
        <v>29</v>
      </c>
      <c r="D14" s="24" t="s">
        <v>26</v>
      </c>
      <c r="E14" s="22" t="s">
        <v>28</v>
      </c>
      <c r="F14" s="27">
        <v>20</v>
      </c>
      <c r="G14" s="22">
        <v>5</v>
      </c>
      <c r="H14" s="59">
        <f>G14+F14</f>
        <v>25</v>
      </c>
    </row>
    <row r="15" spans="2:8" x14ac:dyDescent="0.25">
      <c r="B15" s="58">
        <v>6127</v>
      </c>
      <c r="C15" s="25" t="s">
        <v>33</v>
      </c>
      <c r="D15" s="28" t="s">
        <v>31</v>
      </c>
      <c r="E15" s="22" t="s">
        <v>30</v>
      </c>
      <c r="F15" s="27">
        <v>10.08</v>
      </c>
      <c r="G15" s="22">
        <v>8</v>
      </c>
      <c r="H15" s="59">
        <f>G15+F15</f>
        <v>18.079999999999998</v>
      </c>
    </row>
    <row r="16" spans="2:8" ht="15.75" thickBot="1" x14ac:dyDescent="0.3">
      <c r="B16" s="60">
        <v>4750</v>
      </c>
      <c r="C16" s="61" t="s">
        <v>34</v>
      </c>
      <c r="D16" s="54" t="s">
        <v>32</v>
      </c>
      <c r="E16" s="45" t="s">
        <v>30</v>
      </c>
      <c r="F16" s="47">
        <v>11.11</v>
      </c>
      <c r="G16" s="45">
        <v>8</v>
      </c>
      <c r="H16" s="62">
        <f>G16+F16</f>
        <v>19.11</v>
      </c>
    </row>
    <row r="17" spans="2:8" x14ac:dyDescent="0.25">
      <c r="B17" s="63"/>
      <c r="C17" s="64">
        <v>4</v>
      </c>
      <c r="D17" s="65" t="s">
        <v>8</v>
      </c>
      <c r="E17" s="41" t="s">
        <v>88</v>
      </c>
      <c r="F17" s="66"/>
      <c r="G17" s="67"/>
      <c r="H17" s="68">
        <f>SUM(H18:H36)</f>
        <v>7852.65</v>
      </c>
    </row>
    <row r="18" spans="2:8" ht="25.5" x14ac:dyDescent="0.25">
      <c r="B18" s="69" t="s">
        <v>37</v>
      </c>
      <c r="C18" s="29" t="s">
        <v>36</v>
      </c>
      <c r="D18" s="30" t="s">
        <v>38</v>
      </c>
      <c r="E18" s="22" t="s">
        <v>27</v>
      </c>
      <c r="F18" s="33">
        <v>931.13</v>
      </c>
      <c r="G18" s="34">
        <v>1</v>
      </c>
      <c r="H18" s="70">
        <f>G18*F18</f>
        <v>931.13</v>
      </c>
    </row>
    <row r="19" spans="2:8" x14ac:dyDescent="0.25">
      <c r="B19" s="69" t="s">
        <v>25</v>
      </c>
      <c r="C19" s="29" t="s">
        <v>63</v>
      </c>
      <c r="D19" s="30" t="s">
        <v>39</v>
      </c>
      <c r="E19" s="22" t="s">
        <v>27</v>
      </c>
      <c r="F19" s="35">
        <v>290.7</v>
      </c>
      <c r="G19" s="34">
        <v>1</v>
      </c>
      <c r="H19" s="70">
        <f>G19*F19</f>
        <v>290.7</v>
      </c>
    </row>
    <row r="20" spans="2:8" x14ac:dyDescent="0.25">
      <c r="B20" s="69" t="s">
        <v>40</v>
      </c>
      <c r="C20" s="29" t="s">
        <v>64</v>
      </c>
      <c r="D20" s="30" t="s">
        <v>41</v>
      </c>
      <c r="E20" s="22" t="s">
        <v>27</v>
      </c>
      <c r="F20" s="33">
        <v>25.71</v>
      </c>
      <c r="G20" s="34">
        <v>2</v>
      </c>
      <c r="H20" s="70">
        <f t="shared" ref="H20:H36" si="0">G20*F20</f>
        <v>51.42</v>
      </c>
    </row>
    <row r="21" spans="2:8" x14ac:dyDescent="0.25">
      <c r="B21" s="69">
        <v>72281</v>
      </c>
      <c r="C21" s="29" t="s">
        <v>65</v>
      </c>
      <c r="D21" s="30" t="s">
        <v>42</v>
      </c>
      <c r="E21" s="22" t="s">
        <v>27</v>
      </c>
      <c r="F21" s="33">
        <v>72.599999999999994</v>
      </c>
      <c r="G21" s="34">
        <v>2</v>
      </c>
      <c r="H21" s="70">
        <f t="shared" si="0"/>
        <v>145.19999999999999</v>
      </c>
    </row>
    <row r="22" spans="2:8" x14ac:dyDescent="0.25">
      <c r="B22" s="69" t="s">
        <v>43</v>
      </c>
      <c r="C22" s="29" t="s">
        <v>66</v>
      </c>
      <c r="D22" s="30" t="s">
        <v>44</v>
      </c>
      <c r="E22" s="22" t="s">
        <v>45</v>
      </c>
      <c r="F22" s="33">
        <v>6.54</v>
      </c>
      <c r="G22" s="34">
        <v>100</v>
      </c>
      <c r="H22" s="70">
        <f t="shared" si="0"/>
        <v>654</v>
      </c>
    </row>
    <row r="23" spans="2:8" x14ac:dyDescent="0.25">
      <c r="B23" s="69" t="s">
        <v>43</v>
      </c>
      <c r="C23" s="29" t="s">
        <v>67</v>
      </c>
      <c r="D23" s="30" t="s">
        <v>46</v>
      </c>
      <c r="E23" s="22" t="s">
        <v>45</v>
      </c>
      <c r="F23" s="33">
        <v>6.54</v>
      </c>
      <c r="G23" s="34">
        <v>100</v>
      </c>
      <c r="H23" s="70">
        <f t="shared" si="0"/>
        <v>654</v>
      </c>
    </row>
    <row r="24" spans="2:8" x14ac:dyDescent="0.25">
      <c r="B24" s="69">
        <v>9815</v>
      </c>
      <c r="C24" s="29" t="s">
        <v>68</v>
      </c>
      <c r="D24" s="30" t="s">
        <v>47</v>
      </c>
      <c r="E24" s="22" t="s">
        <v>45</v>
      </c>
      <c r="F24" s="33">
        <v>3.68</v>
      </c>
      <c r="G24" s="34">
        <v>80</v>
      </c>
      <c r="H24" s="70">
        <f t="shared" si="0"/>
        <v>294.40000000000003</v>
      </c>
    </row>
    <row r="25" spans="2:8" x14ac:dyDescent="0.25">
      <c r="B25" s="69" t="s">
        <v>48</v>
      </c>
      <c r="C25" s="29" t="s">
        <v>69</v>
      </c>
      <c r="D25" s="30" t="s">
        <v>49</v>
      </c>
      <c r="E25" s="22" t="s">
        <v>27</v>
      </c>
      <c r="F25" s="33">
        <v>92</v>
      </c>
      <c r="G25" s="34">
        <v>1</v>
      </c>
      <c r="H25" s="70">
        <f t="shared" si="0"/>
        <v>92</v>
      </c>
    </row>
    <row r="26" spans="2:8" x14ac:dyDescent="0.25">
      <c r="B26" s="69" t="s">
        <v>48</v>
      </c>
      <c r="C26" s="29" t="s">
        <v>70</v>
      </c>
      <c r="D26" s="31" t="s">
        <v>50</v>
      </c>
      <c r="E26" s="22" t="s">
        <v>27</v>
      </c>
      <c r="F26" s="23">
        <v>65</v>
      </c>
      <c r="G26" s="34">
        <v>1</v>
      </c>
      <c r="H26" s="70">
        <f t="shared" si="0"/>
        <v>65</v>
      </c>
    </row>
    <row r="27" spans="2:8" x14ac:dyDescent="0.25">
      <c r="B27" s="69" t="s">
        <v>51</v>
      </c>
      <c r="C27" s="29" t="s">
        <v>71</v>
      </c>
      <c r="D27" s="30" t="s">
        <v>52</v>
      </c>
      <c r="E27" s="22" t="s">
        <v>27</v>
      </c>
      <c r="F27" s="33">
        <v>790.42</v>
      </c>
      <c r="G27" s="34">
        <v>1</v>
      </c>
      <c r="H27" s="70">
        <f t="shared" si="0"/>
        <v>790.42</v>
      </c>
    </row>
    <row r="28" spans="2:8" x14ac:dyDescent="0.25">
      <c r="B28" s="69">
        <v>3379</v>
      </c>
      <c r="C28" s="29" t="s">
        <v>72</v>
      </c>
      <c r="D28" s="30" t="s">
        <v>53</v>
      </c>
      <c r="E28" s="22" t="s">
        <v>27</v>
      </c>
      <c r="F28" s="33">
        <v>23.03</v>
      </c>
      <c r="G28" s="34">
        <v>1</v>
      </c>
      <c r="H28" s="70">
        <f t="shared" si="0"/>
        <v>23.03</v>
      </c>
    </row>
    <row r="29" spans="2:8" ht="25.5" x14ac:dyDescent="0.25">
      <c r="B29" s="69" t="s">
        <v>54</v>
      </c>
      <c r="C29" s="29" t="s">
        <v>73</v>
      </c>
      <c r="D29" s="30" t="s">
        <v>55</v>
      </c>
      <c r="E29" s="22" t="s">
        <v>27</v>
      </c>
      <c r="F29" s="33">
        <v>135.88</v>
      </c>
      <c r="G29" s="34">
        <v>1</v>
      </c>
      <c r="H29" s="70">
        <f t="shared" si="0"/>
        <v>135.88</v>
      </c>
    </row>
    <row r="30" spans="2:8" x14ac:dyDescent="0.25">
      <c r="B30" s="69">
        <v>1574</v>
      </c>
      <c r="C30" s="29" t="s">
        <v>74</v>
      </c>
      <c r="D30" s="30" t="s">
        <v>56</v>
      </c>
      <c r="E30" s="22" t="s">
        <v>27</v>
      </c>
      <c r="F30" s="33">
        <v>0.8</v>
      </c>
      <c r="G30" s="34">
        <v>4</v>
      </c>
      <c r="H30" s="70">
        <f t="shared" si="0"/>
        <v>3.2</v>
      </c>
    </row>
    <row r="31" spans="2:8" x14ac:dyDescent="0.25">
      <c r="B31" s="69" t="s">
        <v>48</v>
      </c>
      <c r="C31" s="29" t="s">
        <v>75</v>
      </c>
      <c r="D31" s="31" t="s">
        <v>57</v>
      </c>
      <c r="E31" s="22" t="s">
        <v>45</v>
      </c>
      <c r="F31" s="33">
        <v>8.4</v>
      </c>
      <c r="G31" s="34">
        <v>6</v>
      </c>
      <c r="H31" s="70">
        <f t="shared" si="0"/>
        <v>50.400000000000006</v>
      </c>
    </row>
    <row r="32" spans="2:8" x14ac:dyDescent="0.25">
      <c r="B32" s="69">
        <v>11856</v>
      </c>
      <c r="C32" s="29" t="s">
        <v>76</v>
      </c>
      <c r="D32" s="30" t="s">
        <v>58</v>
      </c>
      <c r="E32" s="22" t="s">
        <v>35</v>
      </c>
      <c r="F32" s="33">
        <v>1.99</v>
      </c>
      <c r="G32" s="34">
        <v>2</v>
      </c>
      <c r="H32" s="70">
        <f t="shared" si="0"/>
        <v>3.98</v>
      </c>
    </row>
    <row r="33" spans="2:8" x14ac:dyDescent="0.25">
      <c r="B33" s="69">
        <v>6430</v>
      </c>
      <c r="C33" s="29" t="s">
        <v>77</v>
      </c>
      <c r="D33" s="30" t="s">
        <v>59</v>
      </c>
      <c r="E33" s="22" t="s">
        <v>60</v>
      </c>
      <c r="F33" s="33">
        <v>27.93</v>
      </c>
      <c r="G33" s="34">
        <v>12</v>
      </c>
      <c r="H33" s="70">
        <f t="shared" si="0"/>
        <v>335.15999999999997</v>
      </c>
    </row>
    <row r="34" spans="2:8" x14ac:dyDescent="0.25">
      <c r="B34" s="69">
        <v>6113</v>
      </c>
      <c r="C34" s="29" t="s">
        <v>78</v>
      </c>
      <c r="D34" s="30" t="s">
        <v>61</v>
      </c>
      <c r="E34" s="22" t="s">
        <v>30</v>
      </c>
      <c r="F34" s="33">
        <v>10.19</v>
      </c>
      <c r="G34" s="34">
        <v>8</v>
      </c>
      <c r="H34" s="70">
        <f t="shared" si="0"/>
        <v>81.52</v>
      </c>
    </row>
    <row r="35" spans="2:8" x14ac:dyDescent="0.25">
      <c r="B35" s="69">
        <v>2439</v>
      </c>
      <c r="C35" s="29" t="s">
        <v>79</v>
      </c>
      <c r="D35" s="30" t="s">
        <v>62</v>
      </c>
      <c r="E35" s="22" t="s">
        <v>30</v>
      </c>
      <c r="F35" s="33">
        <v>20.72</v>
      </c>
      <c r="G35" s="34">
        <v>8</v>
      </c>
      <c r="H35" s="70">
        <f t="shared" si="0"/>
        <v>165.76</v>
      </c>
    </row>
    <row r="36" spans="2:8" ht="39" thickBot="1" x14ac:dyDescent="0.3">
      <c r="B36" s="44" t="s">
        <v>25</v>
      </c>
      <c r="C36" s="71" t="s">
        <v>80</v>
      </c>
      <c r="D36" s="72" t="s">
        <v>81</v>
      </c>
      <c r="E36" s="45" t="s">
        <v>27</v>
      </c>
      <c r="F36" s="73">
        <v>3085.45</v>
      </c>
      <c r="G36" s="45">
        <v>1</v>
      </c>
      <c r="H36" s="48">
        <f t="shared" si="0"/>
        <v>3085.45</v>
      </c>
    </row>
    <row r="37" spans="2:8" x14ac:dyDescent="0.25">
      <c r="B37" s="38"/>
      <c r="C37" s="39">
        <v>5</v>
      </c>
      <c r="D37" s="40" t="s">
        <v>12</v>
      </c>
      <c r="E37" s="41" t="s">
        <v>88</v>
      </c>
      <c r="F37" s="74"/>
      <c r="G37" s="75"/>
      <c r="H37" s="43">
        <f>SUM(H38:H39)</f>
        <v>680</v>
      </c>
    </row>
    <row r="38" spans="2:8" x14ac:dyDescent="0.25">
      <c r="B38" s="76" t="s">
        <v>83</v>
      </c>
      <c r="C38" s="22" t="s">
        <v>85</v>
      </c>
      <c r="D38" s="24" t="s">
        <v>82</v>
      </c>
      <c r="E38" s="26" t="s">
        <v>18</v>
      </c>
      <c r="F38" s="32">
        <v>0.46</v>
      </c>
      <c r="G38" s="22">
        <v>200</v>
      </c>
      <c r="H38" s="77">
        <f>G38*F38</f>
        <v>92</v>
      </c>
    </row>
    <row r="39" spans="2:8" ht="15.75" thickBot="1" x14ac:dyDescent="0.3">
      <c r="B39" s="44">
        <v>9537</v>
      </c>
      <c r="C39" s="45" t="s">
        <v>86</v>
      </c>
      <c r="D39" s="54" t="s">
        <v>84</v>
      </c>
      <c r="E39" s="78" t="s">
        <v>18</v>
      </c>
      <c r="F39" s="79">
        <v>1.47</v>
      </c>
      <c r="G39" s="45">
        <v>400</v>
      </c>
      <c r="H39" s="80">
        <f>G39*F39</f>
        <v>588</v>
      </c>
    </row>
    <row r="40" spans="2:8" ht="5.25" customHeight="1" thickBot="1" x14ac:dyDescent="0.3">
      <c r="B40" s="91"/>
      <c r="C40" s="92"/>
      <c r="D40" s="93"/>
      <c r="E40" s="94"/>
      <c r="F40" s="95"/>
      <c r="G40" s="92"/>
      <c r="H40" s="96"/>
    </row>
    <row r="41" spans="2:8" ht="15.75" x14ac:dyDescent="0.25">
      <c r="B41" s="38"/>
      <c r="C41" s="42"/>
      <c r="D41" s="81" t="s">
        <v>13</v>
      </c>
      <c r="E41" s="82"/>
      <c r="F41" s="82"/>
      <c r="G41" s="82"/>
      <c r="H41" s="83">
        <f>H37+H17+H12+H10+H8</f>
        <v>26026.07</v>
      </c>
    </row>
    <row r="42" spans="2:8" ht="15.75" x14ac:dyDescent="0.25">
      <c r="B42" s="84"/>
      <c r="C42" s="21"/>
      <c r="D42" s="36" t="s">
        <v>14</v>
      </c>
      <c r="E42" s="37"/>
      <c r="F42" s="37"/>
      <c r="G42" s="37"/>
      <c r="H42" s="85">
        <f>H41*25%</f>
        <v>6506.5174999999999</v>
      </c>
    </row>
    <row r="43" spans="2:8" ht="16.5" thickBot="1" x14ac:dyDescent="0.3">
      <c r="B43" s="86"/>
      <c r="C43" s="87"/>
      <c r="D43" s="88" t="s">
        <v>15</v>
      </c>
      <c r="E43" s="89"/>
      <c r="F43" s="89"/>
      <c r="G43" s="89"/>
      <c r="H43" s="90">
        <f>H42+H41</f>
        <v>32532.587500000001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</sheetData>
  <mergeCells count="4">
    <mergeCell ref="B3:H3"/>
    <mergeCell ref="G5:H5"/>
    <mergeCell ref="B6:B7"/>
    <mergeCell ref="C6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2:K67"/>
  <sheetViews>
    <sheetView topLeftCell="A7" zoomScale="130" zoomScaleNormal="130" workbookViewId="0">
      <selection activeCell="C7" sqref="C7:C8"/>
    </sheetView>
  </sheetViews>
  <sheetFormatPr defaultRowHeight="15" x14ac:dyDescent="0.25"/>
  <cols>
    <col min="1" max="1" width="6.5703125" customWidth="1"/>
    <col min="2" max="2" width="9.42578125" bestFit="1" customWidth="1"/>
    <col min="3" max="3" width="48.85546875" bestFit="1" customWidth="1"/>
    <col min="4" max="4" width="15.85546875" bestFit="1" customWidth="1"/>
    <col min="5" max="5" width="1" customWidth="1"/>
    <col min="6" max="6" width="15.140625" bestFit="1" customWidth="1"/>
    <col min="7" max="7" width="13.7109375" bestFit="1" customWidth="1"/>
    <col min="8" max="8" width="13.7109375" customWidth="1"/>
    <col min="9" max="9" width="15.28515625" customWidth="1"/>
  </cols>
  <sheetData>
    <row r="2" spans="2:9" ht="15.75" thickBot="1" x14ac:dyDescent="0.3"/>
    <row r="3" spans="2:9" x14ac:dyDescent="0.25">
      <c r="B3" s="149"/>
      <c r="C3" s="101"/>
      <c r="D3" s="223"/>
      <c r="E3" s="223"/>
      <c r="F3" s="101"/>
      <c r="G3" s="101"/>
      <c r="H3" s="101"/>
      <c r="I3" s="102"/>
    </row>
    <row r="4" spans="2:9" ht="63" customHeight="1" thickBot="1" x14ac:dyDescent="0.3">
      <c r="B4" s="402" t="s">
        <v>310</v>
      </c>
      <c r="C4" s="403"/>
      <c r="D4" s="403"/>
      <c r="E4" s="403"/>
      <c r="F4" s="403"/>
      <c r="G4" s="403"/>
      <c r="H4" s="403"/>
      <c r="I4" s="404"/>
    </row>
    <row r="5" spans="2:9" x14ac:dyDescent="0.25">
      <c r="B5" s="224" t="s">
        <v>300</v>
      </c>
      <c r="C5" s="225" t="str">
        <f>ORÇAMENTO!C5</f>
        <v>REFORMA DA CASA DE PASSAGEM</v>
      </c>
      <c r="D5" s="226"/>
      <c r="E5" s="226"/>
      <c r="F5" s="227"/>
      <c r="G5" s="228"/>
      <c r="H5" s="228"/>
      <c r="I5" s="229"/>
    </row>
    <row r="6" spans="2:9" ht="15.75" thickBot="1" x14ac:dyDescent="0.3">
      <c r="B6" s="230" t="s">
        <v>301</v>
      </c>
      <c r="C6" s="231" t="str">
        <f>ORÇAMENTO!C6</f>
        <v>RUA ROTARY CLUB, 249-351 - VILA CELINA</v>
      </c>
      <c r="D6" s="232"/>
      <c r="E6" s="232"/>
      <c r="F6" s="233"/>
      <c r="G6" s="233"/>
      <c r="H6" s="233"/>
      <c r="I6" s="234"/>
    </row>
    <row r="7" spans="2:9" ht="15.75" thickBot="1" x14ac:dyDescent="0.3">
      <c r="B7" s="430" t="s">
        <v>302</v>
      </c>
      <c r="C7" s="430" t="s">
        <v>303</v>
      </c>
      <c r="D7" s="428" t="s">
        <v>304</v>
      </c>
      <c r="E7" s="344"/>
      <c r="F7" s="423" t="s">
        <v>344</v>
      </c>
      <c r="G7" s="424"/>
      <c r="H7" s="424"/>
      <c r="I7" s="425"/>
    </row>
    <row r="8" spans="2:9" ht="15.75" thickBot="1" x14ac:dyDescent="0.3">
      <c r="B8" s="431"/>
      <c r="C8" s="431"/>
      <c r="D8" s="429"/>
      <c r="E8" s="345"/>
      <c r="F8" s="235" t="s">
        <v>305</v>
      </c>
      <c r="G8" s="235" t="s">
        <v>306</v>
      </c>
      <c r="H8" s="235" t="s">
        <v>307</v>
      </c>
      <c r="I8" s="235" t="s">
        <v>338</v>
      </c>
    </row>
    <row r="9" spans="2:9" x14ac:dyDescent="0.25">
      <c r="B9" s="426">
        <v>1</v>
      </c>
      <c r="C9" s="259" t="e">
        <f>ORÇAMENTO!#REF!</f>
        <v>#REF!</v>
      </c>
      <c r="D9" s="256" t="e">
        <f>ORÇAMENTO!#REF!</f>
        <v>#REF!</v>
      </c>
      <c r="E9" s="345"/>
      <c r="F9" s="236" t="e">
        <f t="shared" ref="F9:I9" si="0">$D9*F10</f>
        <v>#REF!</v>
      </c>
      <c r="G9" s="236" t="e">
        <f t="shared" si="0"/>
        <v>#REF!</v>
      </c>
      <c r="H9" s="236" t="e">
        <f t="shared" si="0"/>
        <v>#REF!</v>
      </c>
      <c r="I9" s="236" t="e">
        <f t="shared" si="0"/>
        <v>#REF!</v>
      </c>
    </row>
    <row r="10" spans="2:9" ht="15.75" thickBot="1" x14ac:dyDescent="0.3">
      <c r="B10" s="427"/>
      <c r="C10" s="260"/>
      <c r="D10" s="257" t="e">
        <f>D9/D20</f>
        <v>#REF!</v>
      </c>
      <c r="E10" s="345"/>
      <c r="F10" s="237">
        <v>1</v>
      </c>
      <c r="G10" s="237"/>
      <c r="H10" s="237"/>
      <c r="I10" s="237"/>
    </row>
    <row r="11" spans="2:9" x14ac:dyDescent="0.25">
      <c r="B11" s="426">
        <v>2</v>
      </c>
      <c r="C11" s="259" t="e">
        <f>ORÇAMENTO!#REF!</f>
        <v>#REF!</v>
      </c>
      <c r="D11" s="258">
        <f>ORÇAMENTO!L241</f>
        <v>8226.7440599999991</v>
      </c>
      <c r="E11" s="345"/>
      <c r="F11" s="236">
        <f t="shared" ref="F11:I11" si="1">$D11*F12</f>
        <v>0</v>
      </c>
      <c r="G11" s="236">
        <f t="shared" si="1"/>
        <v>2468.0232179999998</v>
      </c>
      <c r="H11" s="236">
        <f t="shared" si="1"/>
        <v>4113.3720299999995</v>
      </c>
      <c r="I11" s="236">
        <f t="shared" si="1"/>
        <v>1645.348812</v>
      </c>
    </row>
    <row r="12" spans="2:9" ht="15.75" thickBot="1" x14ac:dyDescent="0.3">
      <c r="B12" s="427"/>
      <c r="C12" s="255"/>
      <c r="D12" s="257" t="e">
        <f>D11/D20</f>
        <v>#REF!</v>
      </c>
      <c r="E12" s="345"/>
      <c r="F12" s="237"/>
      <c r="G12" s="237">
        <v>0.3</v>
      </c>
      <c r="H12" s="237">
        <v>0.5</v>
      </c>
      <c r="I12" s="237">
        <v>0.2</v>
      </c>
    </row>
    <row r="13" spans="2:9" x14ac:dyDescent="0.25">
      <c r="B13" s="426">
        <v>3</v>
      </c>
      <c r="C13" s="259" t="e">
        <f>ORÇAMENTO!#REF!</f>
        <v>#REF!</v>
      </c>
      <c r="D13" s="258">
        <f>ORÇAMENTO!L242</f>
        <v>137305.262796</v>
      </c>
      <c r="E13" s="345"/>
      <c r="F13" s="236">
        <f>$D13*F14</f>
        <v>0</v>
      </c>
      <c r="G13" s="236">
        <f t="shared" ref="G13:I13" si="2">$D13*G14</f>
        <v>68652.631397999998</v>
      </c>
      <c r="H13" s="236">
        <f t="shared" si="2"/>
        <v>68652.631397999998</v>
      </c>
      <c r="I13" s="236">
        <f t="shared" si="2"/>
        <v>0</v>
      </c>
    </row>
    <row r="14" spans="2:9" ht="15.75" thickBot="1" x14ac:dyDescent="0.3">
      <c r="B14" s="427"/>
      <c r="C14" s="255"/>
      <c r="D14" s="257" t="e">
        <f>D13/D20</f>
        <v>#REF!</v>
      </c>
      <c r="E14" s="345"/>
      <c r="F14" s="237"/>
      <c r="G14" s="237">
        <v>0.5</v>
      </c>
      <c r="H14" s="237">
        <v>0.5</v>
      </c>
      <c r="I14" s="343"/>
    </row>
    <row r="15" spans="2:9" x14ac:dyDescent="0.25">
      <c r="B15" s="426">
        <v>4</v>
      </c>
      <c r="C15" s="254" t="e">
        <f>ORÇAMENTO!#REF!</f>
        <v>#REF!</v>
      </c>
      <c r="D15" s="258">
        <f>ORÇAMENTO!L243</f>
        <v>117484.32938000001</v>
      </c>
      <c r="E15" s="345"/>
      <c r="F15" s="236">
        <f>$D15*F16</f>
        <v>0</v>
      </c>
      <c r="G15" s="236">
        <f t="shared" ref="G15:I15" si="3">$D15*G16</f>
        <v>23496.865876000003</v>
      </c>
      <c r="H15" s="236">
        <f t="shared" si="3"/>
        <v>82239.030566000001</v>
      </c>
      <c r="I15" s="236">
        <f t="shared" si="3"/>
        <v>11748.432938000002</v>
      </c>
    </row>
    <row r="16" spans="2:9" ht="15.75" thickBot="1" x14ac:dyDescent="0.3">
      <c r="B16" s="427"/>
      <c r="C16" s="255"/>
      <c r="D16" s="257" t="e">
        <f>D15/D20</f>
        <v>#REF!</v>
      </c>
      <c r="E16" s="345"/>
      <c r="F16" s="237"/>
      <c r="G16" s="237">
        <v>0.2</v>
      </c>
      <c r="H16" s="237">
        <v>0.7</v>
      </c>
      <c r="I16" s="237">
        <v>0.1</v>
      </c>
    </row>
    <row r="17" spans="2:11" x14ac:dyDescent="0.25">
      <c r="B17" s="426">
        <v>5</v>
      </c>
      <c r="C17" s="254" t="e">
        <f>ORÇAMENTO!#REF!</f>
        <v>#REF!</v>
      </c>
      <c r="D17" s="258">
        <f>ORÇAMENTO!L245</f>
        <v>8680.7407999999996</v>
      </c>
      <c r="E17" s="345"/>
      <c r="F17" s="236">
        <f>$D17*F18</f>
        <v>0</v>
      </c>
      <c r="G17" s="236">
        <f t="shared" ref="G17:I17" si="4">$D17*G18</f>
        <v>0</v>
      </c>
      <c r="H17" s="236">
        <f t="shared" si="4"/>
        <v>0</v>
      </c>
      <c r="I17" s="236">
        <f t="shared" si="4"/>
        <v>8680.7407999999996</v>
      </c>
    </row>
    <row r="18" spans="2:11" ht="15.75" thickBot="1" x14ac:dyDescent="0.3">
      <c r="B18" s="427"/>
      <c r="C18" s="255"/>
      <c r="D18" s="257" t="e">
        <f>D17/D20</f>
        <v>#REF!</v>
      </c>
      <c r="E18" s="345"/>
      <c r="F18" s="237"/>
      <c r="G18" s="237"/>
      <c r="H18" s="237"/>
      <c r="I18" s="237">
        <v>1</v>
      </c>
      <c r="K18" s="253"/>
    </row>
    <row r="19" spans="2:11" ht="6" customHeight="1" thickBot="1" x14ac:dyDescent="0.3">
      <c r="B19" s="238"/>
      <c r="C19" s="239"/>
      <c r="D19" s="262"/>
      <c r="E19" s="345"/>
      <c r="F19" s="240"/>
      <c r="G19" s="240"/>
      <c r="H19" s="240"/>
      <c r="I19" s="241"/>
    </row>
    <row r="20" spans="2:11" ht="15.75" thickBot="1" x14ac:dyDescent="0.3">
      <c r="B20" s="242">
        <v>7</v>
      </c>
      <c r="C20" s="243" t="s">
        <v>308</v>
      </c>
      <c r="D20" s="236" t="e">
        <f>D17+D15+D13+D11+D9</f>
        <v>#REF!</v>
      </c>
      <c r="E20" s="345"/>
      <c r="F20" s="244" t="e">
        <f>F15+F13+F11+F9+F17</f>
        <v>#REF!</v>
      </c>
      <c r="G20" s="244" t="e">
        <f t="shared" ref="G20:I20" si="5">G15+G13+G11+G9+G17</f>
        <v>#REF!</v>
      </c>
      <c r="H20" s="244" t="e">
        <f t="shared" si="5"/>
        <v>#REF!</v>
      </c>
      <c r="I20" s="244" t="e">
        <f t="shared" si="5"/>
        <v>#REF!</v>
      </c>
    </row>
    <row r="21" spans="2:11" ht="15.75" thickBot="1" x14ac:dyDescent="0.3">
      <c r="B21" s="245">
        <v>8</v>
      </c>
      <c r="C21" s="246" t="s">
        <v>309</v>
      </c>
      <c r="D21" s="261" t="e">
        <f>D18+D16+D14+D12+D10</f>
        <v>#REF!</v>
      </c>
      <c r="E21" s="346"/>
      <c r="F21" s="244" t="e">
        <f>F20</f>
        <v>#REF!</v>
      </c>
      <c r="G21" s="247" t="e">
        <f>G20+F21</f>
        <v>#REF!</v>
      </c>
      <c r="H21" s="247" t="e">
        <f t="shared" ref="H21" si="6">H20+G21</f>
        <v>#REF!</v>
      </c>
      <c r="I21" s="247" t="e">
        <f>I20+H21</f>
        <v>#REF!</v>
      </c>
    </row>
    <row r="22" spans="2:11" x14ac:dyDescent="0.25">
      <c r="B22" s="348"/>
      <c r="C22" s="349"/>
      <c r="D22" s="350"/>
      <c r="E22" s="351"/>
      <c r="F22" s="352"/>
      <c r="G22" s="352"/>
      <c r="H22" s="352"/>
      <c r="I22" s="353"/>
    </row>
    <row r="23" spans="2:11" x14ac:dyDescent="0.25">
      <c r="B23" s="348"/>
      <c r="C23" s="349"/>
      <c r="D23" s="350"/>
      <c r="E23" s="351"/>
      <c r="F23" s="352"/>
      <c r="G23" s="352"/>
      <c r="H23" s="352"/>
      <c r="I23" s="353"/>
    </row>
    <row r="24" spans="2:11" x14ac:dyDescent="0.25">
      <c r="B24" s="348"/>
      <c r="C24" s="349"/>
      <c r="D24" s="350"/>
      <c r="E24" s="351"/>
      <c r="F24" s="352"/>
      <c r="G24" s="352"/>
      <c r="H24" s="352"/>
      <c r="I24" s="353"/>
    </row>
    <row r="25" spans="2:11" x14ac:dyDescent="0.25">
      <c r="B25" s="348"/>
      <c r="C25" s="349"/>
      <c r="D25" s="350"/>
      <c r="E25" s="351"/>
      <c r="F25" s="352"/>
      <c r="G25" s="352"/>
      <c r="H25" s="352"/>
      <c r="I25" s="353"/>
    </row>
    <row r="26" spans="2:11" x14ac:dyDescent="0.25">
      <c r="B26" s="348"/>
      <c r="C26" s="349"/>
      <c r="D26" s="350"/>
      <c r="E26" s="351"/>
      <c r="F26" s="352"/>
      <c r="G26" s="352"/>
      <c r="H26" s="352"/>
      <c r="I26" s="353"/>
    </row>
    <row r="27" spans="2:11" x14ac:dyDescent="0.25">
      <c r="B27" s="348"/>
      <c r="C27" s="349"/>
      <c r="D27" s="350"/>
      <c r="E27" s="351"/>
      <c r="F27" s="352"/>
      <c r="G27" s="352"/>
      <c r="H27" s="352"/>
      <c r="I27" s="353"/>
    </row>
    <row r="28" spans="2:11" x14ac:dyDescent="0.25">
      <c r="B28" s="348"/>
      <c r="C28" s="349"/>
      <c r="D28" s="350"/>
      <c r="E28" s="351"/>
      <c r="F28" s="352"/>
      <c r="G28" s="352"/>
      <c r="H28" s="352"/>
      <c r="I28" s="353"/>
    </row>
    <row r="29" spans="2:11" x14ac:dyDescent="0.25">
      <c r="B29" s="348"/>
      <c r="C29" s="349"/>
      <c r="D29" s="350"/>
      <c r="E29" s="351"/>
      <c r="F29" s="352"/>
      <c r="G29" s="352"/>
      <c r="H29" s="352"/>
      <c r="I29" s="353"/>
    </row>
    <row r="30" spans="2:11" x14ac:dyDescent="0.25">
      <c r="B30" s="348"/>
      <c r="C30" s="349"/>
      <c r="D30" s="350"/>
      <c r="E30" s="351"/>
      <c r="F30" s="352"/>
      <c r="G30" s="352"/>
      <c r="H30" s="352"/>
      <c r="I30" s="353"/>
    </row>
    <row r="31" spans="2:11" x14ac:dyDescent="0.25">
      <c r="B31" s="348"/>
      <c r="C31" s="349"/>
      <c r="D31" s="350"/>
      <c r="E31" s="351"/>
      <c r="F31" s="352"/>
      <c r="G31" s="352"/>
      <c r="H31" s="352"/>
      <c r="I31" s="353"/>
    </row>
    <row r="32" spans="2:11" x14ac:dyDescent="0.25">
      <c r="B32" s="348"/>
      <c r="C32" s="349"/>
      <c r="D32" s="350"/>
      <c r="E32" s="351"/>
      <c r="F32" s="352"/>
      <c r="G32" s="352"/>
      <c r="H32" s="352"/>
      <c r="I32" s="353"/>
    </row>
    <row r="33" spans="2:9" x14ac:dyDescent="0.25">
      <c r="B33" s="348"/>
      <c r="C33" s="349"/>
      <c r="D33" s="350"/>
      <c r="E33" s="351"/>
      <c r="F33" s="352"/>
      <c r="G33" s="352"/>
      <c r="H33" s="352"/>
      <c r="I33" s="353"/>
    </row>
    <row r="34" spans="2:9" x14ac:dyDescent="0.25">
      <c r="B34" s="348"/>
      <c r="C34" s="349"/>
      <c r="D34" s="350"/>
      <c r="E34" s="351"/>
      <c r="F34" s="352"/>
      <c r="G34" s="352"/>
      <c r="H34" s="352"/>
      <c r="I34" s="353"/>
    </row>
    <row r="35" spans="2:9" x14ac:dyDescent="0.25">
      <c r="B35" s="348"/>
      <c r="C35" s="349"/>
      <c r="D35" s="350"/>
      <c r="E35" s="351"/>
      <c r="F35" s="352"/>
      <c r="G35" s="352"/>
      <c r="H35" s="352"/>
      <c r="I35" s="353"/>
    </row>
    <row r="36" spans="2:9" x14ac:dyDescent="0.25">
      <c r="B36" s="348"/>
      <c r="C36" s="349"/>
      <c r="D36" s="350"/>
      <c r="E36" s="351"/>
      <c r="F36" s="352"/>
      <c r="G36" s="352"/>
      <c r="H36" s="352"/>
      <c r="I36" s="353"/>
    </row>
    <row r="37" spans="2:9" x14ac:dyDescent="0.25">
      <c r="B37" s="348"/>
      <c r="C37" s="349"/>
      <c r="D37" s="350"/>
      <c r="E37" s="351"/>
      <c r="F37" s="352"/>
      <c r="G37" s="352"/>
      <c r="H37" s="352"/>
      <c r="I37" s="353"/>
    </row>
    <row r="38" spans="2:9" x14ac:dyDescent="0.25">
      <c r="B38" s="348"/>
      <c r="C38" s="349"/>
      <c r="D38" s="350"/>
      <c r="E38" s="351"/>
      <c r="F38" s="352"/>
      <c r="G38" s="352"/>
      <c r="H38" s="352"/>
      <c r="I38" s="353"/>
    </row>
    <row r="39" spans="2:9" x14ac:dyDescent="0.25">
      <c r="B39" s="348"/>
      <c r="C39" s="349"/>
      <c r="D39" s="350"/>
      <c r="E39" s="351"/>
      <c r="F39" s="352"/>
      <c r="G39" s="352"/>
      <c r="H39" s="352"/>
      <c r="I39" s="353"/>
    </row>
    <row r="40" spans="2:9" x14ac:dyDescent="0.25">
      <c r="B40" s="348"/>
      <c r="C40" s="349"/>
      <c r="D40" s="350"/>
      <c r="E40" s="351"/>
      <c r="F40" s="352"/>
      <c r="G40" s="352"/>
      <c r="H40" s="352"/>
      <c r="I40" s="353"/>
    </row>
    <row r="41" spans="2:9" x14ac:dyDescent="0.25">
      <c r="B41" s="348"/>
      <c r="C41" s="349"/>
      <c r="D41" s="350"/>
      <c r="E41" s="351"/>
      <c r="F41" s="352"/>
      <c r="G41" s="352"/>
      <c r="H41" s="352"/>
      <c r="I41" s="353"/>
    </row>
    <row r="42" spans="2:9" x14ac:dyDescent="0.25">
      <c r="B42" s="348"/>
      <c r="C42" s="349"/>
      <c r="D42" s="350"/>
      <c r="E42" s="351"/>
      <c r="F42" s="352"/>
      <c r="G42" s="352"/>
      <c r="H42" s="352"/>
      <c r="I42" s="353"/>
    </row>
    <row r="43" spans="2:9" x14ac:dyDescent="0.25">
      <c r="B43" s="348"/>
      <c r="C43" s="349"/>
      <c r="D43" s="350"/>
      <c r="E43" s="351"/>
      <c r="F43" s="352"/>
      <c r="G43" s="352"/>
      <c r="H43" s="352"/>
      <c r="I43" s="353"/>
    </row>
    <row r="44" spans="2:9" x14ac:dyDescent="0.25">
      <c r="B44" s="348"/>
      <c r="C44" s="349"/>
      <c r="D44" s="350"/>
      <c r="E44" s="351"/>
      <c r="F44" s="352"/>
      <c r="G44" s="352"/>
      <c r="H44" s="352"/>
      <c r="I44" s="353"/>
    </row>
    <row r="45" spans="2:9" x14ac:dyDescent="0.25">
      <c r="B45" s="348"/>
      <c r="C45" s="349"/>
      <c r="D45" s="350"/>
      <c r="E45" s="351"/>
      <c r="F45" s="352"/>
      <c r="G45" s="352"/>
      <c r="H45" s="352"/>
      <c r="I45" s="353"/>
    </row>
    <row r="46" spans="2:9" x14ac:dyDescent="0.25">
      <c r="B46" s="348"/>
      <c r="C46" s="349"/>
      <c r="D46" s="350"/>
      <c r="E46" s="351"/>
      <c r="F46" s="352"/>
      <c r="G46" s="352"/>
      <c r="H46" s="352"/>
      <c r="I46" s="353"/>
    </row>
    <row r="47" spans="2:9" x14ac:dyDescent="0.25">
      <c r="B47" s="348"/>
      <c r="C47" s="349"/>
      <c r="D47" s="350"/>
      <c r="E47" s="351"/>
      <c r="F47" s="352"/>
      <c r="G47" s="352"/>
      <c r="H47" s="352"/>
      <c r="I47" s="353"/>
    </row>
    <row r="48" spans="2:9" x14ac:dyDescent="0.25">
      <c r="B48" s="348"/>
      <c r="C48" s="349"/>
      <c r="D48" s="350"/>
      <c r="E48" s="351"/>
      <c r="F48" s="352"/>
      <c r="G48" s="352"/>
      <c r="H48" s="352"/>
      <c r="I48" s="353"/>
    </row>
    <row r="49" spans="2:9" x14ac:dyDescent="0.25">
      <c r="B49" s="348"/>
      <c r="C49" s="349"/>
      <c r="D49" s="350"/>
      <c r="E49" s="351"/>
      <c r="F49" s="352"/>
      <c r="G49" s="352"/>
      <c r="H49" s="352"/>
      <c r="I49" s="353"/>
    </row>
    <row r="50" spans="2:9" x14ac:dyDescent="0.25">
      <c r="B50" s="348"/>
      <c r="C50" s="349"/>
      <c r="D50" s="350"/>
      <c r="E50" s="351"/>
      <c r="F50" s="352"/>
      <c r="G50" s="352"/>
      <c r="H50" s="352"/>
      <c r="I50" s="353"/>
    </row>
    <row r="51" spans="2:9" x14ac:dyDescent="0.25">
      <c r="B51" s="348"/>
      <c r="C51" s="349"/>
      <c r="D51" s="350"/>
      <c r="E51" s="351"/>
      <c r="F51" s="352"/>
      <c r="G51" s="352"/>
      <c r="H51" s="352"/>
      <c r="I51" s="353"/>
    </row>
    <row r="52" spans="2:9" x14ac:dyDescent="0.25">
      <c r="B52" s="348"/>
      <c r="C52" s="349"/>
      <c r="D52" s="350"/>
      <c r="E52" s="351"/>
      <c r="F52" s="352"/>
      <c r="G52" s="352"/>
      <c r="H52" s="352"/>
      <c r="I52" s="353"/>
    </row>
    <row r="53" spans="2:9" x14ac:dyDescent="0.25">
      <c r="B53" s="348"/>
      <c r="C53" s="349"/>
      <c r="D53" s="350"/>
      <c r="E53" s="351"/>
      <c r="F53" s="352"/>
      <c r="G53" s="352"/>
      <c r="H53" s="352"/>
      <c r="I53" s="353"/>
    </row>
    <row r="54" spans="2:9" x14ac:dyDescent="0.25">
      <c r="B54" s="348"/>
      <c r="C54" s="349"/>
      <c r="D54" s="350"/>
      <c r="E54" s="351"/>
      <c r="F54" s="352"/>
      <c r="G54" s="352"/>
      <c r="H54" s="352"/>
      <c r="I54" s="353"/>
    </row>
    <row r="55" spans="2:9" x14ac:dyDescent="0.25">
      <c r="B55" s="348"/>
      <c r="C55" s="349"/>
      <c r="D55" s="350"/>
      <c r="E55" s="351"/>
      <c r="F55" s="352"/>
      <c r="G55" s="352"/>
      <c r="H55" s="352"/>
      <c r="I55" s="353"/>
    </row>
    <row r="56" spans="2:9" x14ac:dyDescent="0.25">
      <c r="B56" s="348"/>
      <c r="C56" s="349"/>
      <c r="D56" s="350"/>
      <c r="E56" s="351"/>
      <c r="F56" s="352"/>
      <c r="G56" s="352"/>
      <c r="H56" s="352"/>
      <c r="I56" s="353"/>
    </row>
    <row r="57" spans="2:9" x14ac:dyDescent="0.25">
      <c r="B57" s="348"/>
      <c r="C57" s="349"/>
      <c r="D57" s="350"/>
      <c r="E57" s="351"/>
      <c r="F57" s="352"/>
      <c r="G57" s="352"/>
      <c r="H57" s="352"/>
      <c r="I57" s="353"/>
    </row>
    <row r="58" spans="2:9" x14ac:dyDescent="0.25">
      <c r="B58" s="248"/>
      <c r="C58" s="249"/>
      <c r="D58" s="250"/>
      <c r="E58" s="250"/>
      <c r="F58" s="249"/>
      <c r="G58" s="249"/>
      <c r="H58" s="249"/>
      <c r="I58" s="251"/>
    </row>
    <row r="59" spans="2:9" x14ac:dyDescent="0.25">
      <c r="B59" s="248"/>
      <c r="C59" s="249"/>
      <c r="D59" s="250"/>
      <c r="E59" s="250"/>
      <c r="F59" s="249"/>
      <c r="G59" s="249"/>
      <c r="H59" s="249"/>
      <c r="I59" s="251"/>
    </row>
    <row r="60" spans="2:9" x14ac:dyDescent="0.25">
      <c r="B60" s="248"/>
      <c r="C60" s="249"/>
      <c r="D60" s="250"/>
      <c r="E60" s="250"/>
      <c r="F60" s="249"/>
      <c r="G60" s="249"/>
      <c r="H60" s="249"/>
      <c r="I60" s="251"/>
    </row>
    <row r="61" spans="2:9" x14ac:dyDescent="0.25">
      <c r="B61" s="248"/>
      <c r="C61" s="249"/>
      <c r="D61" s="250"/>
      <c r="E61" s="250"/>
      <c r="F61" s="249"/>
      <c r="G61" s="249"/>
      <c r="H61" s="249"/>
      <c r="I61" s="251"/>
    </row>
    <row r="62" spans="2:9" x14ac:dyDescent="0.25">
      <c r="B62" s="248"/>
      <c r="C62" s="249"/>
      <c r="D62" s="250"/>
      <c r="E62" s="250"/>
      <c r="F62" s="249"/>
      <c r="G62" s="249"/>
      <c r="H62" s="249"/>
      <c r="I62" s="251"/>
    </row>
    <row r="63" spans="2:9" x14ac:dyDescent="0.25">
      <c r="B63" s="248"/>
      <c r="C63" s="249"/>
      <c r="D63" s="250"/>
      <c r="E63" s="250"/>
      <c r="F63" s="249"/>
      <c r="G63" s="249"/>
      <c r="H63" s="249"/>
      <c r="I63" s="251"/>
    </row>
    <row r="64" spans="2:9" x14ac:dyDescent="0.25">
      <c r="B64" s="248"/>
      <c r="C64" s="249"/>
      <c r="D64" s="250"/>
      <c r="E64" s="250"/>
      <c r="F64" s="249"/>
      <c r="G64" s="249"/>
      <c r="H64" s="249"/>
      <c r="I64" s="251"/>
    </row>
    <row r="65" spans="2:9" x14ac:dyDescent="0.25">
      <c r="B65" s="248"/>
      <c r="C65" s="249"/>
      <c r="D65" s="250"/>
      <c r="E65" s="250"/>
      <c r="F65" s="249"/>
      <c r="G65" s="249"/>
      <c r="H65" s="249"/>
      <c r="I65" s="251"/>
    </row>
    <row r="66" spans="2:9" x14ac:dyDescent="0.25">
      <c r="B66" s="248"/>
      <c r="C66" s="249"/>
      <c r="D66" s="250"/>
      <c r="E66" s="250"/>
      <c r="F66" s="249"/>
      <c r="G66" s="252"/>
      <c r="H66" s="252"/>
      <c r="I66" s="251"/>
    </row>
    <row r="67" spans="2:9" ht="15.75" thickBot="1" x14ac:dyDescent="0.3">
      <c r="B67" s="419" t="s">
        <v>311</v>
      </c>
      <c r="C67" s="420"/>
      <c r="D67" s="421" t="s">
        <v>99</v>
      </c>
      <c r="E67" s="421"/>
      <c r="F67" s="421"/>
      <c r="G67" s="421"/>
      <c r="H67" s="421"/>
      <c r="I67" s="422"/>
    </row>
  </sheetData>
  <mergeCells count="12">
    <mergeCell ref="B67:C67"/>
    <mergeCell ref="D67:I67"/>
    <mergeCell ref="B4:I4"/>
    <mergeCell ref="F7:I7"/>
    <mergeCell ref="B9:B10"/>
    <mergeCell ref="B11:B12"/>
    <mergeCell ref="B13:B14"/>
    <mergeCell ref="B15:B16"/>
    <mergeCell ref="B17:B18"/>
    <mergeCell ref="D7:D8"/>
    <mergeCell ref="C7:C8"/>
    <mergeCell ref="B7:B8"/>
  </mergeCells>
  <conditionalFormatting sqref="F20:I2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{82032E7F-0A07-450E-ADBB-60F53141E570}</x14:id>
        </ext>
      </extLst>
    </cfRule>
  </conditionalFormatting>
  <pageMargins left="0.511811024" right="0.511811024" top="0.78740157499999996" bottom="0.78740157499999996" header="0.31496062000000002" footer="0.31496062000000002"/>
  <pageSetup paperSize="8" scale="71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032E7F-0A07-450E-ADBB-60F53141E5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F20:I20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2:M251"/>
  <sheetViews>
    <sheetView tabSelected="1" view="pageBreakPreview" topLeftCell="A166" zoomScaleNormal="100" zoomScaleSheetLayoutView="100" workbookViewId="0">
      <selection activeCell="C180" sqref="C180:E180"/>
    </sheetView>
  </sheetViews>
  <sheetFormatPr defaultRowHeight="15" x14ac:dyDescent="0.25"/>
  <cols>
    <col min="1" max="1" width="1.42578125" style="4" customWidth="1"/>
    <col min="2" max="2" width="18" style="211" customWidth="1"/>
    <col min="3" max="3" width="7.7109375" style="4" bestFit="1" customWidth="1"/>
    <col min="4" max="4" width="69.5703125" style="4" customWidth="1"/>
    <col min="5" max="5" width="7.5703125" style="211" customWidth="1"/>
    <col min="6" max="6" width="13.42578125" style="216" customWidth="1"/>
    <col min="7" max="7" width="13.85546875" style="211" bestFit="1" customWidth="1"/>
    <col min="8" max="8" width="22" style="4" bestFit="1" customWidth="1"/>
    <col min="9" max="9" width="23.5703125" style="4" customWidth="1"/>
    <col min="10" max="10" width="22.140625" style="4" customWidth="1"/>
    <col min="11" max="11" width="15.85546875" style="4" bestFit="1" customWidth="1"/>
    <col min="12" max="12" width="16" style="4" bestFit="1" customWidth="1"/>
    <col min="13" max="16384" width="9.140625" style="4"/>
  </cols>
  <sheetData>
    <row r="2" spans="2:8" ht="17.25" customHeight="1" x14ac:dyDescent="0.25">
      <c r="B2" s="338"/>
      <c r="C2" s="339"/>
      <c r="D2" s="339"/>
      <c r="E2" s="340"/>
      <c r="F2" s="341"/>
      <c r="G2" s="340"/>
      <c r="H2" s="342"/>
    </row>
    <row r="3" spans="2:8" ht="48" customHeight="1" x14ac:dyDescent="0.25">
      <c r="B3" s="383" t="s">
        <v>100</v>
      </c>
      <c r="C3" s="384"/>
      <c r="D3" s="384"/>
      <c r="E3" s="384"/>
      <c r="F3" s="384"/>
      <c r="G3" s="384"/>
      <c r="H3" s="385"/>
    </row>
    <row r="4" spans="2:8" ht="3" customHeight="1" x14ac:dyDescent="0.25">
      <c r="B4" s="333"/>
      <c r="C4" s="334"/>
      <c r="D4" s="335"/>
      <c r="E4" s="336"/>
      <c r="F4" s="337"/>
      <c r="G4" s="386"/>
      <c r="H4" s="386"/>
    </row>
    <row r="5" spans="2:8" ht="21" customHeight="1" x14ac:dyDescent="0.25">
      <c r="B5" s="273" t="s">
        <v>300</v>
      </c>
      <c r="C5" s="387" t="s">
        <v>345</v>
      </c>
      <c r="D5" s="387"/>
      <c r="E5" s="381" t="s">
        <v>314</v>
      </c>
      <c r="F5" s="381"/>
      <c r="G5" s="388" t="s">
        <v>299</v>
      </c>
      <c r="H5" s="388"/>
    </row>
    <row r="6" spans="2:8" ht="15" customHeight="1" x14ac:dyDescent="0.25">
      <c r="B6" s="273" t="s">
        <v>301</v>
      </c>
      <c r="C6" s="380" t="s">
        <v>346</v>
      </c>
      <c r="D6" s="380"/>
      <c r="E6" s="381" t="s">
        <v>318</v>
      </c>
      <c r="F6" s="381"/>
      <c r="G6" s="382">
        <f ca="1">TODAY()</f>
        <v>43490</v>
      </c>
      <c r="H6" s="382"/>
    </row>
    <row r="7" spans="2:8" ht="15.75" customHeight="1" x14ac:dyDescent="0.25">
      <c r="B7" s="273" t="s">
        <v>312</v>
      </c>
      <c r="C7" s="380"/>
      <c r="D7" s="380"/>
      <c r="E7" s="381" t="s">
        <v>315</v>
      </c>
      <c r="F7" s="381"/>
      <c r="G7" s="388" t="s">
        <v>666</v>
      </c>
      <c r="H7" s="388"/>
    </row>
    <row r="8" spans="2:8" ht="25.5" customHeight="1" x14ac:dyDescent="0.25">
      <c r="B8" s="274" t="s">
        <v>313</v>
      </c>
      <c r="C8" s="396" t="s">
        <v>342</v>
      </c>
      <c r="D8" s="380"/>
      <c r="E8" s="381" t="s">
        <v>316</v>
      </c>
      <c r="F8" s="381"/>
      <c r="G8" s="397">
        <f>H210</f>
        <v>285843.70409600006</v>
      </c>
      <c r="H8" s="397"/>
    </row>
    <row r="9" spans="2:8" ht="36.75" customHeight="1" x14ac:dyDescent="0.25">
      <c r="B9" s="275"/>
      <c r="C9" s="276" t="s">
        <v>2</v>
      </c>
      <c r="D9" s="277" t="s">
        <v>317</v>
      </c>
      <c r="E9" s="278" t="s">
        <v>4</v>
      </c>
      <c r="F9" s="279" t="s">
        <v>5</v>
      </c>
      <c r="G9" s="280" t="s">
        <v>6</v>
      </c>
      <c r="H9" s="270" t="s">
        <v>13</v>
      </c>
    </row>
    <row r="10" spans="2:8" ht="15.75" x14ac:dyDescent="0.25">
      <c r="B10" s="281"/>
      <c r="C10" s="287">
        <v>1</v>
      </c>
      <c r="D10" s="282" t="s">
        <v>564</v>
      </c>
      <c r="E10" s="269" t="s">
        <v>88</v>
      </c>
      <c r="F10" s="284"/>
      <c r="G10" s="288"/>
      <c r="H10" s="270">
        <f>SUM(H11:H13)</f>
        <v>6971.817</v>
      </c>
    </row>
    <row r="11" spans="2:8" x14ac:dyDescent="0.25">
      <c r="B11" s="263" t="s">
        <v>653</v>
      </c>
      <c r="C11" s="267" t="s">
        <v>19</v>
      </c>
      <c r="D11" s="128" t="s">
        <v>652</v>
      </c>
      <c r="E11" s="263" t="s">
        <v>654</v>
      </c>
      <c r="F11" s="100">
        <v>511.14</v>
      </c>
      <c r="G11" s="355">
        <v>7</v>
      </c>
      <c r="H11" s="129">
        <f t="shared" ref="H11:H13" si="0">G11*F11</f>
        <v>3577.98</v>
      </c>
    </row>
    <row r="12" spans="2:8" x14ac:dyDescent="0.25">
      <c r="B12" s="263" t="s">
        <v>656</v>
      </c>
      <c r="C12" s="267" t="s">
        <v>93</v>
      </c>
      <c r="D12" s="128" t="s">
        <v>655</v>
      </c>
      <c r="E12" s="263" t="s">
        <v>18</v>
      </c>
      <c r="F12" s="100">
        <v>58.89</v>
      </c>
      <c r="G12" s="355">
        <v>52.5</v>
      </c>
      <c r="H12" s="129">
        <f t="shared" si="0"/>
        <v>3091.7249999999999</v>
      </c>
    </row>
    <row r="13" spans="2:8" x14ac:dyDescent="0.25">
      <c r="B13" s="263" t="s">
        <v>658</v>
      </c>
      <c r="C13" s="267" t="s">
        <v>243</v>
      </c>
      <c r="D13" s="128" t="s">
        <v>657</v>
      </c>
      <c r="E13" s="263" t="s">
        <v>18</v>
      </c>
      <c r="F13" s="100">
        <v>335.68</v>
      </c>
      <c r="G13" s="355">
        <v>0.9</v>
      </c>
      <c r="H13" s="129">
        <f t="shared" si="0"/>
        <v>302.11200000000002</v>
      </c>
    </row>
    <row r="14" spans="2:8" customFormat="1" ht="15.75" x14ac:dyDescent="0.25">
      <c r="B14" s="281"/>
      <c r="C14" s="287">
        <v>2</v>
      </c>
      <c r="D14" s="282" t="s">
        <v>350</v>
      </c>
      <c r="E14" s="269" t="s">
        <v>88</v>
      </c>
      <c r="F14" s="284"/>
      <c r="G14" s="288"/>
      <c r="H14" s="270">
        <f>H15+H23+H32+H37+H39+H50+H61+H81+H96</f>
        <v>116360.3922</v>
      </c>
    </row>
    <row r="15" spans="2:8" customFormat="1" x14ac:dyDescent="0.25">
      <c r="B15" s="356"/>
      <c r="C15" s="357" t="s">
        <v>90</v>
      </c>
      <c r="D15" s="358" t="s">
        <v>363</v>
      </c>
      <c r="E15" s="359"/>
      <c r="F15" s="360"/>
      <c r="G15" s="361"/>
      <c r="H15" s="362">
        <f>SUM(H16:H22)</f>
        <v>5354.4100000000008</v>
      </c>
    </row>
    <row r="16" spans="2:8" customFormat="1" ht="26.25" x14ac:dyDescent="0.25">
      <c r="B16" s="263" t="s">
        <v>351</v>
      </c>
      <c r="C16" s="267" t="s">
        <v>174</v>
      </c>
      <c r="D16" s="128" t="s">
        <v>357</v>
      </c>
      <c r="E16" s="263" t="s">
        <v>162</v>
      </c>
      <c r="F16" s="100">
        <v>37.450000000000003</v>
      </c>
      <c r="G16" s="355">
        <v>33</v>
      </c>
      <c r="H16" s="129">
        <f t="shared" ref="H16:H30" si="1">G16*F16</f>
        <v>1235.8500000000001</v>
      </c>
    </row>
    <row r="17" spans="2:8" customFormat="1" ht="26.25" x14ac:dyDescent="0.25">
      <c r="B17" s="263" t="s">
        <v>352</v>
      </c>
      <c r="C17" s="267" t="s">
        <v>175</v>
      </c>
      <c r="D17" s="128" t="s">
        <v>358</v>
      </c>
      <c r="E17" s="263" t="s">
        <v>162</v>
      </c>
      <c r="F17" s="100">
        <v>227.24</v>
      </c>
      <c r="G17" s="355">
        <v>7.1</v>
      </c>
      <c r="H17" s="129">
        <f t="shared" si="1"/>
        <v>1613.404</v>
      </c>
    </row>
    <row r="18" spans="2:8" customFormat="1" x14ac:dyDescent="0.25">
      <c r="B18" s="263" t="s">
        <v>347</v>
      </c>
      <c r="C18" s="267" t="s">
        <v>176</v>
      </c>
      <c r="D18" s="128" t="s">
        <v>349</v>
      </c>
      <c r="E18" s="263" t="s">
        <v>18</v>
      </c>
      <c r="F18" s="100">
        <v>17.32</v>
      </c>
      <c r="G18" s="355">
        <v>77</v>
      </c>
      <c r="H18" s="129">
        <f t="shared" si="1"/>
        <v>1333.64</v>
      </c>
    </row>
    <row r="19" spans="2:8" customFormat="1" x14ac:dyDescent="0.25">
      <c r="B19" s="263" t="s">
        <v>353</v>
      </c>
      <c r="C19" s="267" t="s">
        <v>177</v>
      </c>
      <c r="D19" s="128" t="s">
        <v>359</v>
      </c>
      <c r="E19" s="263" t="s">
        <v>18</v>
      </c>
      <c r="F19" s="100">
        <v>11.36</v>
      </c>
      <c r="G19" s="355">
        <v>77</v>
      </c>
      <c r="H19" s="129">
        <f t="shared" si="1"/>
        <v>874.71999999999991</v>
      </c>
    </row>
    <row r="20" spans="2:8" customFormat="1" x14ac:dyDescent="0.25">
      <c r="B20" s="263" t="s">
        <v>354</v>
      </c>
      <c r="C20" s="267" t="s">
        <v>178</v>
      </c>
      <c r="D20" s="128" t="s">
        <v>360</v>
      </c>
      <c r="E20" s="263" t="s">
        <v>18</v>
      </c>
      <c r="F20" s="100">
        <v>20.8</v>
      </c>
      <c r="G20" s="355">
        <v>6.3</v>
      </c>
      <c r="H20" s="129">
        <f t="shared" si="1"/>
        <v>131.04</v>
      </c>
    </row>
    <row r="21" spans="2:8" customFormat="1" x14ac:dyDescent="0.25">
      <c r="B21" s="263" t="s">
        <v>355</v>
      </c>
      <c r="C21" s="267" t="s">
        <v>179</v>
      </c>
      <c r="D21" s="128" t="s">
        <v>361</v>
      </c>
      <c r="E21" s="263" t="s">
        <v>18</v>
      </c>
      <c r="F21" s="100">
        <v>7.26</v>
      </c>
      <c r="G21" s="355">
        <v>14.6</v>
      </c>
      <c r="H21" s="129">
        <f t="shared" si="1"/>
        <v>105.996</v>
      </c>
    </row>
    <row r="22" spans="2:8" customFormat="1" x14ac:dyDescent="0.25">
      <c r="B22" s="263" t="s">
        <v>356</v>
      </c>
      <c r="C22" s="267" t="s">
        <v>180</v>
      </c>
      <c r="D22" s="128" t="s">
        <v>362</v>
      </c>
      <c r="E22" s="263" t="s">
        <v>27</v>
      </c>
      <c r="F22" s="100">
        <v>9.9600000000000009</v>
      </c>
      <c r="G22" s="355">
        <v>6</v>
      </c>
      <c r="H22" s="129">
        <f t="shared" si="1"/>
        <v>59.760000000000005</v>
      </c>
    </row>
    <row r="23" spans="2:8" customFormat="1" x14ac:dyDescent="0.25">
      <c r="B23" s="356"/>
      <c r="C23" s="357" t="s">
        <v>21</v>
      </c>
      <c r="D23" s="358" t="s">
        <v>364</v>
      </c>
      <c r="E23" s="359"/>
      <c r="F23" s="360"/>
      <c r="G23" s="361"/>
      <c r="H23" s="362">
        <f>SUM(H24:H31)</f>
        <v>23530.744200000001</v>
      </c>
    </row>
    <row r="24" spans="2:8" customFormat="1" x14ac:dyDescent="0.25">
      <c r="B24" s="263" t="s">
        <v>368</v>
      </c>
      <c r="C24" s="267" t="s">
        <v>188</v>
      </c>
      <c r="D24" s="97" t="s">
        <v>367</v>
      </c>
      <c r="E24" s="263" t="s">
        <v>162</v>
      </c>
      <c r="F24" s="100">
        <v>36.630000000000003</v>
      </c>
      <c r="G24" s="355">
        <v>17.260000000000002</v>
      </c>
      <c r="H24" s="129">
        <f t="shared" ref="H24:H25" si="2">G24*F24</f>
        <v>632.23380000000009</v>
      </c>
    </row>
    <row r="25" spans="2:8" customFormat="1" x14ac:dyDescent="0.25">
      <c r="B25" s="263" t="s">
        <v>366</v>
      </c>
      <c r="C25" s="267" t="s">
        <v>189</v>
      </c>
      <c r="D25" s="97" t="s">
        <v>365</v>
      </c>
      <c r="E25" s="263" t="s">
        <v>45</v>
      </c>
      <c r="F25" s="100">
        <v>61.92</v>
      </c>
      <c r="G25" s="355">
        <v>100</v>
      </c>
      <c r="H25" s="129">
        <f t="shared" si="2"/>
        <v>6192</v>
      </c>
    </row>
    <row r="26" spans="2:8" customFormat="1" x14ac:dyDescent="0.25">
      <c r="B26" s="263" t="s">
        <v>369</v>
      </c>
      <c r="C26" s="267" t="s">
        <v>190</v>
      </c>
      <c r="D26" s="97" t="s">
        <v>371</v>
      </c>
      <c r="E26" s="263" t="s">
        <v>18</v>
      </c>
      <c r="F26" s="100">
        <v>60.16</v>
      </c>
      <c r="G26" s="355">
        <v>41.11</v>
      </c>
      <c r="H26" s="129">
        <f t="shared" si="1"/>
        <v>2473.1776</v>
      </c>
    </row>
    <row r="27" spans="2:8" customFormat="1" x14ac:dyDescent="0.25">
      <c r="B27" s="263" t="s">
        <v>370</v>
      </c>
      <c r="C27" s="267" t="s">
        <v>191</v>
      </c>
      <c r="D27" s="97" t="s">
        <v>372</v>
      </c>
      <c r="E27" s="263" t="s">
        <v>119</v>
      </c>
      <c r="F27" s="100">
        <v>5.46</v>
      </c>
      <c r="G27" s="355">
        <v>1105</v>
      </c>
      <c r="H27" s="129">
        <f t="shared" si="1"/>
        <v>6033.3</v>
      </c>
    </row>
    <row r="28" spans="2:8" customFormat="1" x14ac:dyDescent="0.25">
      <c r="B28" s="263" t="s">
        <v>374</v>
      </c>
      <c r="C28" s="267" t="s">
        <v>192</v>
      </c>
      <c r="D28" s="97" t="s">
        <v>373</v>
      </c>
      <c r="E28" s="263" t="s">
        <v>162</v>
      </c>
      <c r="F28" s="100">
        <v>271.64</v>
      </c>
      <c r="G28" s="355">
        <v>13.82</v>
      </c>
      <c r="H28" s="129">
        <f t="shared" si="1"/>
        <v>3754.0648000000001</v>
      </c>
    </row>
    <row r="29" spans="2:8" customFormat="1" ht="26.25" x14ac:dyDescent="0.25">
      <c r="B29" s="263" t="s">
        <v>379</v>
      </c>
      <c r="C29" s="267" t="s">
        <v>565</v>
      </c>
      <c r="D29" s="128" t="s">
        <v>380</v>
      </c>
      <c r="E29" s="263" t="s">
        <v>18</v>
      </c>
      <c r="F29" s="100">
        <v>31.74</v>
      </c>
      <c r="G29" s="355">
        <v>43.2</v>
      </c>
      <c r="H29" s="129">
        <f t="shared" si="1"/>
        <v>1371.1680000000001</v>
      </c>
    </row>
    <row r="30" spans="2:8" customFormat="1" x14ac:dyDescent="0.25">
      <c r="B30" s="263" t="s">
        <v>375</v>
      </c>
      <c r="C30" s="267" t="s">
        <v>566</v>
      </c>
      <c r="D30" s="128" t="s">
        <v>377</v>
      </c>
      <c r="E30" s="263" t="s">
        <v>30</v>
      </c>
      <c r="F30" s="100">
        <v>18.46</v>
      </c>
      <c r="G30" s="355">
        <v>120</v>
      </c>
      <c r="H30" s="129">
        <f t="shared" si="1"/>
        <v>2215.2000000000003</v>
      </c>
    </row>
    <row r="31" spans="2:8" customFormat="1" x14ac:dyDescent="0.25">
      <c r="B31" s="263" t="s">
        <v>376</v>
      </c>
      <c r="C31" s="267" t="s">
        <v>567</v>
      </c>
      <c r="D31" s="128" t="s">
        <v>378</v>
      </c>
      <c r="E31" s="263" t="s">
        <v>30</v>
      </c>
      <c r="F31" s="100">
        <v>21.49</v>
      </c>
      <c r="G31" s="355">
        <v>40</v>
      </c>
      <c r="H31" s="129">
        <f t="shared" ref="H31:H207" si="3">G31*F31</f>
        <v>859.59999999999991</v>
      </c>
    </row>
    <row r="32" spans="2:8" customFormat="1" x14ac:dyDescent="0.25">
      <c r="B32" s="356"/>
      <c r="C32" s="357" t="s">
        <v>91</v>
      </c>
      <c r="D32" s="358" t="s">
        <v>381</v>
      </c>
      <c r="E32" s="359"/>
      <c r="F32" s="360"/>
      <c r="G32" s="361"/>
      <c r="H32" s="362">
        <f>SUM(H33:H36)</f>
        <v>11902.491</v>
      </c>
    </row>
    <row r="33" spans="2:8" customFormat="1" x14ac:dyDescent="0.25">
      <c r="B33" s="263" t="s">
        <v>382</v>
      </c>
      <c r="C33" s="263" t="s">
        <v>200</v>
      </c>
      <c r="D33" s="97" t="s">
        <v>383</v>
      </c>
      <c r="E33" s="263" t="s">
        <v>18</v>
      </c>
      <c r="F33" s="100">
        <v>43.79</v>
      </c>
      <c r="G33" s="355">
        <v>207.2</v>
      </c>
      <c r="H33" s="129">
        <f t="shared" ref="H33:H38" si="4">G33*F33</f>
        <v>9073.2879999999986</v>
      </c>
    </row>
    <row r="34" spans="2:8" customFormat="1" x14ac:dyDescent="0.25">
      <c r="B34" s="263" t="s">
        <v>384</v>
      </c>
      <c r="C34" s="263" t="s">
        <v>201</v>
      </c>
      <c r="D34" s="97" t="s">
        <v>385</v>
      </c>
      <c r="E34" s="263" t="s">
        <v>119</v>
      </c>
      <c r="F34" s="100">
        <v>6.9</v>
      </c>
      <c r="G34" s="355">
        <v>127.5</v>
      </c>
      <c r="H34" s="129">
        <f t="shared" si="4"/>
        <v>879.75</v>
      </c>
    </row>
    <row r="35" spans="2:8" customFormat="1" x14ac:dyDescent="0.25">
      <c r="B35" s="263" t="s">
        <v>386</v>
      </c>
      <c r="C35" s="263" t="s">
        <v>202</v>
      </c>
      <c r="D35" s="97" t="s">
        <v>387</v>
      </c>
      <c r="E35" s="263" t="s">
        <v>162</v>
      </c>
      <c r="F35" s="100">
        <v>620.99</v>
      </c>
      <c r="G35" s="355">
        <v>1.8</v>
      </c>
      <c r="H35" s="129">
        <f t="shared" si="4"/>
        <v>1117.7820000000002</v>
      </c>
    </row>
    <row r="36" spans="2:8" customFormat="1" x14ac:dyDescent="0.25">
      <c r="B36" s="263" t="s">
        <v>389</v>
      </c>
      <c r="C36" s="263" t="s">
        <v>203</v>
      </c>
      <c r="D36" s="128" t="s">
        <v>388</v>
      </c>
      <c r="E36" s="263" t="s">
        <v>18</v>
      </c>
      <c r="F36" s="100">
        <v>124.13</v>
      </c>
      <c r="G36" s="263">
        <v>6.7</v>
      </c>
      <c r="H36" s="129">
        <f t="shared" si="4"/>
        <v>831.67099999999994</v>
      </c>
    </row>
    <row r="37" spans="2:8" customFormat="1" x14ac:dyDescent="0.25">
      <c r="B37" s="356"/>
      <c r="C37" s="357" t="s">
        <v>92</v>
      </c>
      <c r="D37" s="358" t="s">
        <v>390</v>
      </c>
      <c r="E37" s="359"/>
      <c r="F37" s="360"/>
      <c r="G37" s="361"/>
      <c r="H37" s="362">
        <f>SUM(H38:H38)</f>
        <v>2236.2360000000003</v>
      </c>
    </row>
    <row r="38" spans="2:8" customFormat="1" x14ac:dyDescent="0.25">
      <c r="B38" s="263" t="s">
        <v>392</v>
      </c>
      <c r="C38" s="267" t="s">
        <v>391</v>
      </c>
      <c r="D38" s="128" t="s">
        <v>393</v>
      </c>
      <c r="E38" s="263" t="s">
        <v>18</v>
      </c>
      <c r="F38" s="100">
        <v>33.78</v>
      </c>
      <c r="G38" s="263">
        <v>66.2</v>
      </c>
      <c r="H38" s="129">
        <f t="shared" si="4"/>
        <v>2236.2360000000003</v>
      </c>
    </row>
    <row r="39" spans="2:8" customFormat="1" x14ac:dyDescent="0.25">
      <c r="B39" s="356"/>
      <c r="C39" s="357" t="s">
        <v>113</v>
      </c>
      <c r="D39" s="358" t="s">
        <v>396</v>
      </c>
      <c r="E39" s="359"/>
      <c r="F39" s="360"/>
      <c r="G39" s="361"/>
      <c r="H39" s="362">
        <f>SUM(H40:H49)</f>
        <v>22471.834999999995</v>
      </c>
    </row>
    <row r="40" spans="2:8" customFormat="1" x14ac:dyDescent="0.25">
      <c r="B40" s="263" t="s">
        <v>397</v>
      </c>
      <c r="C40" s="263" t="s">
        <v>513</v>
      </c>
      <c r="D40" s="97" t="s">
        <v>398</v>
      </c>
      <c r="E40" s="263" t="s">
        <v>18</v>
      </c>
      <c r="F40" s="100">
        <v>5.14</v>
      </c>
      <c r="G40" s="263">
        <v>414</v>
      </c>
      <c r="H40" s="129">
        <f t="shared" ref="H40:H45" si="5">G40*F40</f>
        <v>2127.96</v>
      </c>
    </row>
    <row r="41" spans="2:8" customFormat="1" x14ac:dyDescent="0.25">
      <c r="B41" s="263" t="s">
        <v>399</v>
      </c>
      <c r="C41" s="263" t="s">
        <v>514</v>
      </c>
      <c r="D41" s="97" t="s">
        <v>400</v>
      </c>
      <c r="E41" s="263" t="s">
        <v>18</v>
      </c>
      <c r="F41" s="100">
        <v>29.37</v>
      </c>
      <c r="G41" s="263">
        <v>414</v>
      </c>
      <c r="H41" s="129">
        <f t="shared" si="5"/>
        <v>12159.18</v>
      </c>
    </row>
    <row r="42" spans="2:8" customFormat="1" x14ac:dyDescent="0.25">
      <c r="B42" s="263" t="s">
        <v>408</v>
      </c>
      <c r="C42" s="263" t="s">
        <v>515</v>
      </c>
      <c r="D42" s="97" t="s">
        <v>413</v>
      </c>
      <c r="E42" s="263" t="s">
        <v>18</v>
      </c>
      <c r="F42" s="100">
        <v>2.0499999999999998</v>
      </c>
      <c r="G42" s="263">
        <v>243.5</v>
      </c>
      <c r="H42" s="129">
        <f t="shared" si="5"/>
        <v>499.17499999999995</v>
      </c>
    </row>
    <row r="43" spans="2:8" customFormat="1" ht="26.25" x14ac:dyDescent="0.25">
      <c r="B43" s="263" t="s">
        <v>401</v>
      </c>
      <c r="C43" s="263" t="s">
        <v>516</v>
      </c>
      <c r="D43" s="128" t="s">
        <v>411</v>
      </c>
      <c r="E43" s="263" t="s">
        <v>18</v>
      </c>
      <c r="F43" s="100">
        <v>10.85</v>
      </c>
      <c r="G43" s="263">
        <v>243.5</v>
      </c>
      <c r="H43" s="129">
        <f t="shared" si="5"/>
        <v>2641.9749999999999</v>
      </c>
    </row>
    <row r="44" spans="2:8" customFormat="1" x14ac:dyDescent="0.25">
      <c r="B44" s="263" t="s">
        <v>412</v>
      </c>
      <c r="C44" s="263" t="s">
        <v>517</v>
      </c>
      <c r="D44" s="97" t="s">
        <v>409</v>
      </c>
      <c r="E44" s="263" t="s">
        <v>162</v>
      </c>
      <c r="F44" s="100">
        <v>2.6</v>
      </c>
      <c r="G44" s="263">
        <v>127.3</v>
      </c>
      <c r="H44" s="129">
        <f t="shared" si="5"/>
        <v>330.98</v>
      </c>
    </row>
    <row r="45" spans="2:8" customFormat="1" ht="26.25" x14ac:dyDescent="0.25">
      <c r="B45" s="263" t="s">
        <v>410</v>
      </c>
      <c r="C45" s="263" t="s">
        <v>518</v>
      </c>
      <c r="D45" s="128" t="s">
        <v>414</v>
      </c>
      <c r="E45" s="263" t="s">
        <v>18</v>
      </c>
      <c r="F45" s="100">
        <v>8.49</v>
      </c>
      <c r="G45" s="263">
        <v>127.3</v>
      </c>
      <c r="H45" s="129">
        <f t="shared" si="5"/>
        <v>1080.777</v>
      </c>
    </row>
    <row r="46" spans="2:8" customFormat="1" ht="26.25" x14ac:dyDescent="0.25">
      <c r="B46" s="263" t="s">
        <v>395</v>
      </c>
      <c r="C46" s="263" t="s">
        <v>519</v>
      </c>
      <c r="D46" s="128" t="s">
        <v>394</v>
      </c>
      <c r="E46" s="263" t="s">
        <v>18</v>
      </c>
      <c r="F46" s="100">
        <v>36.44</v>
      </c>
      <c r="G46" s="355">
        <v>9</v>
      </c>
      <c r="H46" s="129">
        <f>G46*F46</f>
        <v>327.96</v>
      </c>
    </row>
    <row r="47" spans="2:8" customFormat="1" ht="26.25" x14ac:dyDescent="0.25">
      <c r="B47" s="263" t="s">
        <v>403</v>
      </c>
      <c r="C47" s="263" t="s">
        <v>520</v>
      </c>
      <c r="D47" s="128" t="s">
        <v>402</v>
      </c>
      <c r="E47" s="263" t="s">
        <v>18</v>
      </c>
      <c r="F47" s="100">
        <v>30.21</v>
      </c>
      <c r="G47" s="355">
        <v>12</v>
      </c>
      <c r="H47" s="129">
        <f>G47*F47</f>
        <v>362.52</v>
      </c>
    </row>
    <row r="48" spans="2:8" customFormat="1" x14ac:dyDescent="0.25">
      <c r="B48" s="263" t="s">
        <v>405</v>
      </c>
      <c r="C48" s="263" t="s">
        <v>568</v>
      </c>
      <c r="D48" s="128" t="s">
        <v>404</v>
      </c>
      <c r="E48" s="263" t="s">
        <v>18</v>
      </c>
      <c r="F48" s="100">
        <v>43.9</v>
      </c>
      <c r="G48" s="355">
        <v>9</v>
      </c>
      <c r="H48" s="129">
        <f t="shared" ref="H48:H100" si="6">G48*F48</f>
        <v>395.09999999999997</v>
      </c>
    </row>
    <row r="49" spans="2:8" customFormat="1" x14ac:dyDescent="0.25">
      <c r="B49" s="263" t="s">
        <v>407</v>
      </c>
      <c r="C49" s="263" t="s">
        <v>569</v>
      </c>
      <c r="D49" s="128" t="s">
        <v>406</v>
      </c>
      <c r="E49" s="263" t="s">
        <v>18</v>
      </c>
      <c r="F49" s="100">
        <v>58.94</v>
      </c>
      <c r="G49" s="355">
        <v>43.2</v>
      </c>
      <c r="H49" s="129">
        <f t="shared" si="6"/>
        <v>2546.2080000000001</v>
      </c>
    </row>
    <row r="50" spans="2:8" customFormat="1" x14ac:dyDescent="0.25">
      <c r="B50" s="356"/>
      <c r="C50" s="357" t="s">
        <v>114</v>
      </c>
      <c r="D50" s="358" t="s">
        <v>423</v>
      </c>
      <c r="E50" s="359"/>
      <c r="F50" s="360"/>
      <c r="G50" s="361"/>
      <c r="H50" s="362">
        <f>SUM(H51:H60)</f>
        <v>21075.324999999997</v>
      </c>
    </row>
    <row r="51" spans="2:8" customFormat="1" ht="26.25" x14ac:dyDescent="0.25">
      <c r="B51" s="263" t="s">
        <v>416</v>
      </c>
      <c r="C51" s="263" t="s">
        <v>521</v>
      </c>
      <c r="D51" s="128" t="s">
        <v>417</v>
      </c>
      <c r="E51" s="263" t="s">
        <v>18</v>
      </c>
      <c r="F51" s="100">
        <v>71.790000000000006</v>
      </c>
      <c r="G51" s="363">
        <v>74.7</v>
      </c>
      <c r="H51" s="129">
        <f>G51*F51</f>
        <v>5362.7130000000006</v>
      </c>
    </row>
    <row r="52" spans="2:8" customFormat="1" x14ac:dyDescent="0.25">
      <c r="B52" s="263" t="s">
        <v>418</v>
      </c>
      <c r="C52" s="263" t="s">
        <v>522</v>
      </c>
      <c r="D52" s="128" t="s">
        <v>419</v>
      </c>
      <c r="E52" s="263" t="s">
        <v>45</v>
      </c>
      <c r="F52" s="100">
        <v>39.81</v>
      </c>
      <c r="G52" s="363">
        <v>42.7</v>
      </c>
      <c r="H52" s="129">
        <f t="shared" ref="H52:H60" si="7">G52*F52</f>
        <v>1699.8870000000002</v>
      </c>
    </row>
    <row r="53" spans="2:8" customFormat="1" x14ac:dyDescent="0.25">
      <c r="B53" s="263" t="s">
        <v>420</v>
      </c>
      <c r="C53" s="263" t="s">
        <v>523</v>
      </c>
      <c r="D53" s="128" t="s">
        <v>421</v>
      </c>
      <c r="E53" s="263" t="s">
        <v>45</v>
      </c>
      <c r="F53" s="100">
        <v>11.65</v>
      </c>
      <c r="G53" s="363">
        <v>24</v>
      </c>
      <c r="H53" s="129">
        <f t="shared" si="7"/>
        <v>279.60000000000002</v>
      </c>
    </row>
    <row r="54" spans="2:8" customFormat="1" x14ac:dyDescent="0.25">
      <c r="B54" s="263" t="s">
        <v>348</v>
      </c>
      <c r="C54" s="263" t="s">
        <v>524</v>
      </c>
      <c r="D54" s="128" t="s">
        <v>422</v>
      </c>
      <c r="E54" s="263" t="s">
        <v>45</v>
      </c>
      <c r="F54" s="100">
        <v>28.73</v>
      </c>
      <c r="G54" s="363">
        <v>45.2</v>
      </c>
      <c r="H54" s="129">
        <f t="shared" si="7"/>
        <v>1298.596</v>
      </c>
    </row>
    <row r="55" spans="2:8" customFormat="1" x14ac:dyDescent="0.25">
      <c r="B55" s="263" t="s">
        <v>375</v>
      </c>
      <c r="C55" s="263" t="s">
        <v>525</v>
      </c>
      <c r="D55" s="128" t="s">
        <v>377</v>
      </c>
      <c r="E55" s="263" t="s">
        <v>30</v>
      </c>
      <c r="F55" s="100">
        <v>18.46</v>
      </c>
      <c r="G55" s="363">
        <v>88</v>
      </c>
      <c r="H55" s="129">
        <f t="shared" si="7"/>
        <v>1624.48</v>
      </c>
    </row>
    <row r="56" spans="2:8" customFormat="1" x14ac:dyDescent="0.25">
      <c r="B56" s="263" t="s">
        <v>376</v>
      </c>
      <c r="C56" s="263" t="s">
        <v>526</v>
      </c>
      <c r="D56" s="128" t="s">
        <v>378</v>
      </c>
      <c r="E56" s="263" t="s">
        <v>30</v>
      </c>
      <c r="F56" s="100">
        <v>21.49</v>
      </c>
      <c r="G56" s="363">
        <v>44</v>
      </c>
      <c r="H56" s="129">
        <f t="shared" si="7"/>
        <v>945.56</v>
      </c>
    </row>
    <row r="57" spans="2:8" customFormat="1" x14ac:dyDescent="0.25">
      <c r="B57" s="263" t="s">
        <v>674</v>
      </c>
      <c r="C57" s="263" t="s">
        <v>527</v>
      </c>
      <c r="D57" s="128" t="s">
        <v>673</v>
      </c>
      <c r="E57" s="263" t="s">
        <v>18</v>
      </c>
      <c r="F57" s="100">
        <v>14.31</v>
      </c>
      <c r="G57" s="363">
        <v>85</v>
      </c>
      <c r="H57" s="364">
        <f t="shared" si="7"/>
        <v>1216.3500000000001</v>
      </c>
    </row>
    <row r="58" spans="2:8" customFormat="1" ht="26.25" x14ac:dyDescent="0.25">
      <c r="B58" s="98" t="s">
        <v>424</v>
      </c>
      <c r="C58" s="263" t="s">
        <v>528</v>
      </c>
      <c r="D58" s="266" t="s">
        <v>425</v>
      </c>
      <c r="E58" s="365" t="s">
        <v>18</v>
      </c>
      <c r="F58" s="100">
        <v>58.77</v>
      </c>
      <c r="G58" s="363">
        <v>75.3</v>
      </c>
      <c r="H58" s="364">
        <f t="shared" si="7"/>
        <v>4425.3810000000003</v>
      </c>
    </row>
    <row r="59" spans="2:8" customFormat="1" ht="26.25" x14ac:dyDescent="0.25">
      <c r="B59" s="98" t="s">
        <v>426</v>
      </c>
      <c r="C59" s="263" t="s">
        <v>529</v>
      </c>
      <c r="D59" s="266" t="s">
        <v>427</v>
      </c>
      <c r="E59" s="365" t="s">
        <v>27</v>
      </c>
      <c r="F59" s="100">
        <v>357.21</v>
      </c>
      <c r="G59" s="363">
        <v>5</v>
      </c>
      <c r="H59" s="364">
        <f t="shared" si="7"/>
        <v>1786.05</v>
      </c>
    </row>
    <row r="60" spans="2:8" customFormat="1" ht="26.25" x14ac:dyDescent="0.25">
      <c r="B60" s="98" t="s">
        <v>428</v>
      </c>
      <c r="C60" s="263" t="s">
        <v>676</v>
      </c>
      <c r="D60" s="266" t="s">
        <v>429</v>
      </c>
      <c r="E60" s="365" t="s">
        <v>18</v>
      </c>
      <c r="F60" s="100">
        <v>32.36</v>
      </c>
      <c r="G60" s="363">
        <v>75.3</v>
      </c>
      <c r="H60" s="364">
        <f t="shared" si="7"/>
        <v>2436.7080000000001</v>
      </c>
    </row>
    <row r="61" spans="2:8" customFormat="1" x14ac:dyDescent="0.25">
      <c r="B61" s="356"/>
      <c r="C61" s="357" t="s">
        <v>115</v>
      </c>
      <c r="D61" s="358" t="s">
        <v>415</v>
      </c>
      <c r="E61" s="359"/>
      <c r="F61" s="360"/>
      <c r="G61" s="361"/>
      <c r="H61" s="362">
        <f>SUM(H62:H80)</f>
        <v>15828.820000000002</v>
      </c>
    </row>
    <row r="62" spans="2:8" customFormat="1" x14ac:dyDescent="0.25">
      <c r="B62" s="263" t="s">
        <v>430</v>
      </c>
      <c r="C62" s="267" t="s">
        <v>537</v>
      </c>
      <c r="D62" s="97" t="s">
        <v>431</v>
      </c>
      <c r="E62" s="263" t="s">
        <v>27</v>
      </c>
      <c r="F62" s="100">
        <v>129.83000000000001</v>
      </c>
      <c r="G62" s="263">
        <v>4</v>
      </c>
      <c r="H62" s="129">
        <f t="shared" si="6"/>
        <v>519.32000000000005</v>
      </c>
    </row>
    <row r="63" spans="2:8" customFormat="1" x14ac:dyDescent="0.25">
      <c r="B63" s="263" t="s">
        <v>432</v>
      </c>
      <c r="C63" s="267" t="s">
        <v>538</v>
      </c>
      <c r="D63" s="97" t="s">
        <v>433</v>
      </c>
      <c r="E63" s="263" t="s">
        <v>27</v>
      </c>
      <c r="F63" s="100">
        <v>28.39</v>
      </c>
      <c r="G63" s="263">
        <v>4</v>
      </c>
      <c r="H63" s="129">
        <f t="shared" si="6"/>
        <v>113.56</v>
      </c>
    </row>
    <row r="64" spans="2:8" customFormat="1" x14ac:dyDescent="0.25">
      <c r="B64" s="263" t="s">
        <v>434</v>
      </c>
      <c r="C64" s="267" t="s">
        <v>539</v>
      </c>
      <c r="D64" s="97" t="s">
        <v>435</v>
      </c>
      <c r="E64" s="263" t="s">
        <v>27</v>
      </c>
      <c r="F64" s="100">
        <v>325.29000000000002</v>
      </c>
      <c r="G64" s="263">
        <v>4</v>
      </c>
      <c r="H64" s="129">
        <f t="shared" si="6"/>
        <v>1301.1600000000001</v>
      </c>
    </row>
    <row r="65" spans="2:8" customFormat="1" x14ac:dyDescent="0.25">
      <c r="B65" s="263" t="s">
        <v>436</v>
      </c>
      <c r="C65" s="267" t="s">
        <v>540</v>
      </c>
      <c r="D65" s="97" t="s">
        <v>437</v>
      </c>
      <c r="E65" s="263" t="s">
        <v>27</v>
      </c>
      <c r="F65" s="100">
        <v>8.68</v>
      </c>
      <c r="G65" s="263">
        <v>4</v>
      </c>
      <c r="H65" s="129">
        <f t="shared" si="6"/>
        <v>34.72</v>
      </c>
    </row>
    <row r="66" spans="2:8" customFormat="1" x14ac:dyDescent="0.25">
      <c r="B66" s="263" t="s">
        <v>438</v>
      </c>
      <c r="C66" s="267" t="s">
        <v>541</v>
      </c>
      <c r="D66" s="97" t="s">
        <v>439</v>
      </c>
      <c r="E66" s="263" t="s">
        <v>27</v>
      </c>
      <c r="F66" s="100">
        <v>23.46</v>
      </c>
      <c r="G66" s="263">
        <v>4</v>
      </c>
      <c r="H66" s="129">
        <f t="shared" si="6"/>
        <v>93.84</v>
      </c>
    </row>
    <row r="67" spans="2:8" customFormat="1" x14ac:dyDescent="0.25">
      <c r="B67" s="263" t="s">
        <v>440</v>
      </c>
      <c r="C67" s="267" t="s">
        <v>542</v>
      </c>
      <c r="D67" s="97" t="s">
        <v>441</v>
      </c>
      <c r="E67" s="263" t="s">
        <v>27</v>
      </c>
      <c r="F67" s="100">
        <v>6.47</v>
      </c>
      <c r="G67" s="263">
        <v>16</v>
      </c>
      <c r="H67" s="129">
        <f t="shared" si="6"/>
        <v>103.52</v>
      </c>
    </row>
    <row r="68" spans="2:8" customFormat="1" x14ac:dyDescent="0.25">
      <c r="B68" s="263" t="s">
        <v>442</v>
      </c>
      <c r="C68" s="267" t="s">
        <v>543</v>
      </c>
      <c r="D68" s="97" t="s">
        <v>443</v>
      </c>
      <c r="E68" s="263" t="s">
        <v>27</v>
      </c>
      <c r="F68" s="100">
        <v>13.26</v>
      </c>
      <c r="G68" s="263">
        <v>32</v>
      </c>
      <c r="H68" s="129">
        <f t="shared" si="6"/>
        <v>424.32</v>
      </c>
    </row>
    <row r="69" spans="2:8" customFormat="1" x14ac:dyDescent="0.25">
      <c r="B69" s="263" t="s">
        <v>444</v>
      </c>
      <c r="C69" s="267" t="s">
        <v>544</v>
      </c>
      <c r="D69" s="97" t="s">
        <v>445</v>
      </c>
      <c r="E69" s="263" t="s">
        <v>27</v>
      </c>
      <c r="F69" s="100">
        <v>18.940000000000001</v>
      </c>
      <c r="G69" s="263">
        <v>40</v>
      </c>
      <c r="H69" s="129">
        <f t="shared" si="6"/>
        <v>757.6</v>
      </c>
    </row>
    <row r="70" spans="2:8" customFormat="1" x14ac:dyDescent="0.25">
      <c r="B70" s="263" t="s">
        <v>446</v>
      </c>
      <c r="C70" s="267" t="s">
        <v>545</v>
      </c>
      <c r="D70" s="97" t="s">
        <v>447</v>
      </c>
      <c r="E70" s="263" t="s">
        <v>27</v>
      </c>
      <c r="F70" s="100">
        <v>195.98</v>
      </c>
      <c r="G70" s="263">
        <v>6</v>
      </c>
      <c r="H70" s="129">
        <f t="shared" si="6"/>
        <v>1175.8799999999999</v>
      </c>
    </row>
    <row r="71" spans="2:8" customFormat="1" x14ac:dyDescent="0.25">
      <c r="B71" s="263" t="s">
        <v>448</v>
      </c>
      <c r="C71" s="267" t="s">
        <v>546</v>
      </c>
      <c r="D71" s="97" t="s">
        <v>449</v>
      </c>
      <c r="E71" s="263" t="s">
        <v>45</v>
      </c>
      <c r="F71" s="100">
        <v>17.37</v>
      </c>
      <c r="G71" s="263">
        <v>28</v>
      </c>
      <c r="H71" s="129">
        <f t="shared" si="6"/>
        <v>486.36</v>
      </c>
    </row>
    <row r="72" spans="2:8" customFormat="1" x14ac:dyDescent="0.25">
      <c r="B72" s="263" t="s">
        <v>450</v>
      </c>
      <c r="C72" s="267" t="s">
        <v>547</v>
      </c>
      <c r="D72" s="97" t="s">
        <v>451</v>
      </c>
      <c r="E72" s="263" t="s">
        <v>45</v>
      </c>
      <c r="F72" s="100">
        <v>19.579999999999998</v>
      </c>
      <c r="G72" s="263">
        <v>52</v>
      </c>
      <c r="H72" s="129">
        <f t="shared" si="6"/>
        <v>1018.1599999999999</v>
      </c>
    </row>
    <row r="73" spans="2:8" customFormat="1" x14ac:dyDescent="0.25">
      <c r="B73" s="263" t="s">
        <v>452</v>
      </c>
      <c r="C73" s="267" t="s">
        <v>548</v>
      </c>
      <c r="D73" s="97" t="s">
        <v>453</v>
      </c>
      <c r="E73" s="263" t="s">
        <v>45</v>
      </c>
      <c r="F73" s="100">
        <v>8.02</v>
      </c>
      <c r="G73" s="263">
        <v>32</v>
      </c>
      <c r="H73" s="129">
        <f t="shared" si="6"/>
        <v>256.64</v>
      </c>
    </row>
    <row r="74" spans="2:8" customFormat="1" x14ac:dyDescent="0.25">
      <c r="B74" s="263" t="s">
        <v>454</v>
      </c>
      <c r="C74" s="267" t="s">
        <v>549</v>
      </c>
      <c r="D74" s="97" t="s">
        <v>455</v>
      </c>
      <c r="E74" s="263" t="s">
        <v>27</v>
      </c>
      <c r="F74" s="100">
        <v>7.85</v>
      </c>
      <c r="G74" s="263">
        <v>10</v>
      </c>
      <c r="H74" s="129">
        <f t="shared" si="6"/>
        <v>78.5</v>
      </c>
    </row>
    <row r="75" spans="2:8" customFormat="1" x14ac:dyDescent="0.25">
      <c r="B75" s="263" t="s">
        <v>456</v>
      </c>
      <c r="C75" s="267" t="s">
        <v>570</v>
      </c>
      <c r="D75" s="97" t="s">
        <v>457</v>
      </c>
      <c r="E75" s="263" t="s">
        <v>27</v>
      </c>
      <c r="F75" s="100">
        <v>10.78</v>
      </c>
      <c r="G75" s="263">
        <v>6</v>
      </c>
      <c r="H75" s="129">
        <f t="shared" si="6"/>
        <v>64.679999999999993</v>
      </c>
    </row>
    <row r="76" spans="2:8" customFormat="1" x14ac:dyDescent="0.25">
      <c r="B76" s="263" t="s">
        <v>458</v>
      </c>
      <c r="C76" s="267" t="s">
        <v>571</v>
      </c>
      <c r="D76" s="97" t="s">
        <v>459</v>
      </c>
      <c r="E76" s="263" t="s">
        <v>27</v>
      </c>
      <c r="F76" s="100">
        <v>27.2</v>
      </c>
      <c r="G76" s="263">
        <v>4</v>
      </c>
      <c r="H76" s="129">
        <f t="shared" si="6"/>
        <v>108.8</v>
      </c>
    </row>
    <row r="77" spans="2:8" customFormat="1" x14ac:dyDescent="0.25">
      <c r="B77" s="263" t="s">
        <v>460</v>
      </c>
      <c r="C77" s="267" t="s">
        <v>572</v>
      </c>
      <c r="D77" s="97" t="s">
        <v>461</v>
      </c>
      <c r="E77" s="263" t="s">
        <v>27</v>
      </c>
      <c r="F77" s="100">
        <v>28</v>
      </c>
      <c r="G77" s="263">
        <v>4</v>
      </c>
      <c r="H77" s="129">
        <f t="shared" si="6"/>
        <v>112</v>
      </c>
    </row>
    <row r="78" spans="2:8" customFormat="1" x14ac:dyDescent="0.25">
      <c r="B78" s="263" t="s">
        <v>462</v>
      </c>
      <c r="C78" s="267" t="s">
        <v>573</v>
      </c>
      <c r="D78" s="97" t="s">
        <v>463</v>
      </c>
      <c r="E78" s="263" t="s">
        <v>27</v>
      </c>
      <c r="F78" s="100">
        <v>663.12</v>
      </c>
      <c r="G78" s="263">
        <v>1</v>
      </c>
      <c r="H78" s="129">
        <f t="shared" si="6"/>
        <v>663.12</v>
      </c>
    </row>
    <row r="79" spans="2:8" customFormat="1" x14ac:dyDescent="0.25">
      <c r="B79" s="263" t="s">
        <v>464</v>
      </c>
      <c r="C79" s="267" t="s">
        <v>574</v>
      </c>
      <c r="D79" s="97" t="s">
        <v>465</v>
      </c>
      <c r="E79" s="263" t="s">
        <v>30</v>
      </c>
      <c r="F79" s="100">
        <v>19.850000000000001</v>
      </c>
      <c r="G79" s="263">
        <v>264</v>
      </c>
      <c r="H79" s="129">
        <f t="shared" si="6"/>
        <v>5240.4000000000005</v>
      </c>
    </row>
    <row r="80" spans="2:8" customFormat="1" x14ac:dyDescent="0.25">
      <c r="B80" s="263" t="s">
        <v>466</v>
      </c>
      <c r="C80" s="267" t="s">
        <v>575</v>
      </c>
      <c r="D80" s="97" t="s">
        <v>467</v>
      </c>
      <c r="E80" s="263" t="s">
        <v>30</v>
      </c>
      <c r="F80" s="100">
        <v>24.82</v>
      </c>
      <c r="G80" s="263">
        <v>132</v>
      </c>
      <c r="H80" s="129">
        <f t="shared" si="6"/>
        <v>3276.2400000000002</v>
      </c>
    </row>
    <row r="81" spans="2:8" customFormat="1" x14ac:dyDescent="0.25">
      <c r="B81" s="356"/>
      <c r="C81" s="357" t="s">
        <v>116</v>
      </c>
      <c r="D81" s="358" t="s">
        <v>490</v>
      </c>
      <c r="E81" s="359"/>
      <c r="F81" s="360"/>
      <c r="G81" s="361"/>
      <c r="H81" s="362">
        <f>SUM(H82:H95)</f>
        <v>7116.0299999999988</v>
      </c>
    </row>
    <row r="82" spans="2:8" customFormat="1" ht="29.25" customHeight="1" x14ac:dyDescent="0.25">
      <c r="B82" s="263" t="s">
        <v>492</v>
      </c>
      <c r="C82" s="267" t="s">
        <v>550</v>
      </c>
      <c r="D82" s="366" t="s">
        <v>491</v>
      </c>
      <c r="E82" s="263" t="s">
        <v>27</v>
      </c>
      <c r="F82" s="100">
        <v>24.87</v>
      </c>
      <c r="G82" s="263">
        <v>1</v>
      </c>
      <c r="H82" s="129">
        <f t="shared" si="6"/>
        <v>24.87</v>
      </c>
    </row>
    <row r="83" spans="2:8" customFormat="1" x14ac:dyDescent="0.25">
      <c r="B83" s="263" t="s">
        <v>494</v>
      </c>
      <c r="C83" s="267" t="s">
        <v>551</v>
      </c>
      <c r="D83" s="97" t="s">
        <v>493</v>
      </c>
      <c r="E83" s="263" t="s">
        <v>27</v>
      </c>
      <c r="F83" s="100">
        <v>37.4</v>
      </c>
      <c r="G83" s="263">
        <v>8</v>
      </c>
      <c r="H83" s="129">
        <f t="shared" si="6"/>
        <v>299.2</v>
      </c>
    </row>
    <row r="84" spans="2:8" customFormat="1" x14ac:dyDescent="0.25">
      <c r="B84" s="263" t="s">
        <v>468</v>
      </c>
      <c r="C84" s="267" t="s">
        <v>552</v>
      </c>
      <c r="D84" s="97" t="s">
        <v>469</v>
      </c>
      <c r="E84" s="263" t="s">
        <v>45</v>
      </c>
      <c r="F84" s="100">
        <v>0.74</v>
      </c>
      <c r="G84" s="263">
        <v>185</v>
      </c>
      <c r="H84" s="129">
        <f t="shared" si="6"/>
        <v>136.9</v>
      </c>
    </row>
    <row r="85" spans="2:8" customFormat="1" x14ac:dyDescent="0.25">
      <c r="B85" s="263" t="s">
        <v>468</v>
      </c>
      <c r="C85" s="267" t="s">
        <v>553</v>
      </c>
      <c r="D85" s="97" t="s">
        <v>470</v>
      </c>
      <c r="E85" s="263" t="s">
        <v>45</v>
      </c>
      <c r="F85" s="100">
        <v>0.74</v>
      </c>
      <c r="G85" s="263">
        <v>185</v>
      </c>
      <c r="H85" s="129">
        <f t="shared" si="6"/>
        <v>136.9</v>
      </c>
    </row>
    <row r="86" spans="2:8" customFormat="1" x14ac:dyDescent="0.25">
      <c r="B86" s="263" t="s">
        <v>471</v>
      </c>
      <c r="C86" s="267" t="s">
        <v>556</v>
      </c>
      <c r="D86" s="97" t="s">
        <v>472</v>
      </c>
      <c r="E86" s="263" t="s">
        <v>45</v>
      </c>
      <c r="F86" s="100">
        <v>1.18</v>
      </c>
      <c r="G86" s="263">
        <v>185</v>
      </c>
      <c r="H86" s="129">
        <f t="shared" si="6"/>
        <v>218.29999999999998</v>
      </c>
    </row>
    <row r="87" spans="2:8" customFormat="1" x14ac:dyDescent="0.25">
      <c r="B87" s="263" t="s">
        <v>471</v>
      </c>
      <c r="C87" s="267" t="s">
        <v>576</v>
      </c>
      <c r="D87" s="97" t="s">
        <v>473</v>
      </c>
      <c r="E87" s="263" t="s">
        <v>45</v>
      </c>
      <c r="F87" s="100">
        <v>1.18</v>
      </c>
      <c r="G87" s="263">
        <v>185</v>
      </c>
      <c r="H87" s="129">
        <f t="shared" si="6"/>
        <v>218.29999999999998</v>
      </c>
    </row>
    <row r="88" spans="2:8" customFormat="1" x14ac:dyDescent="0.25">
      <c r="B88" s="263" t="s">
        <v>474</v>
      </c>
      <c r="C88" s="267" t="s">
        <v>577</v>
      </c>
      <c r="D88" s="97" t="s">
        <v>475</v>
      </c>
      <c r="E88" s="263" t="s">
        <v>45</v>
      </c>
      <c r="F88" s="100">
        <v>2.02</v>
      </c>
      <c r="G88" s="263">
        <v>105</v>
      </c>
      <c r="H88" s="129">
        <f t="shared" si="6"/>
        <v>212.1</v>
      </c>
    </row>
    <row r="89" spans="2:8" customFormat="1" x14ac:dyDescent="0.25">
      <c r="B89" s="263" t="s">
        <v>476</v>
      </c>
      <c r="C89" s="267" t="s">
        <v>578</v>
      </c>
      <c r="D89" s="97" t="s">
        <v>477</v>
      </c>
      <c r="E89" s="263" t="s">
        <v>45</v>
      </c>
      <c r="F89" s="100">
        <v>1.94</v>
      </c>
      <c r="G89" s="263">
        <v>165</v>
      </c>
      <c r="H89" s="129">
        <f t="shared" si="6"/>
        <v>320.09999999999997</v>
      </c>
    </row>
    <row r="90" spans="2:8" customFormat="1" ht="26.25" x14ac:dyDescent="0.25">
      <c r="B90" s="263" t="s">
        <v>478</v>
      </c>
      <c r="C90" s="267" t="s">
        <v>579</v>
      </c>
      <c r="D90" s="128" t="s">
        <v>479</v>
      </c>
      <c r="E90" s="263" t="s">
        <v>27</v>
      </c>
      <c r="F90" s="100">
        <v>6.81</v>
      </c>
      <c r="G90" s="263">
        <v>16</v>
      </c>
      <c r="H90" s="129">
        <f t="shared" si="6"/>
        <v>108.96</v>
      </c>
    </row>
    <row r="91" spans="2:8" customFormat="1" ht="26.25" x14ac:dyDescent="0.25">
      <c r="B91" s="263" t="s">
        <v>480</v>
      </c>
      <c r="C91" s="267" t="s">
        <v>580</v>
      </c>
      <c r="D91" s="128" t="s">
        <v>481</v>
      </c>
      <c r="E91" s="263" t="s">
        <v>27</v>
      </c>
      <c r="F91" s="100">
        <v>15.5</v>
      </c>
      <c r="G91" s="263">
        <v>12</v>
      </c>
      <c r="H91" s="129">
        <f t="shared" si="6"/>
        <v>186</v>
      </c>
    </row>
    <row r="92" spans="2:8" customFormat="1" x14ac:dyDescent="0.25">
      <c r="B92" s="263" t="s">
        <v>482</v>
      </c>
      <c r="C92" s="267" t="s">
        <v>581</v>
      </c>
      <c r="D92" s="128" t="s">
        <v>483</v>
      </c>
      <c r="E92" s="263" t="s">
        <v>27</v>
      </c>
      <c r="F92" s="100">
        <v>32.86</v>
      </c>
      <c r="G92" s="263">
        <v>12</v>
      </c>
      <c r="H92" s="129">
        <f t="shared" si="6"/>
        <v>394.32</v>
      </c>
    </row>
    <row r="93" spans="2:8" customFormat="1" x14ac:dyDescent="0.25">
      <c r="B93" s="263" t="s">
        <v>484</v>
      </c>
      <c r="C93" s="267" t="s">
        <v>582</v>
      </c>
      <c r="D93" s="128" t="s">
        <v>485</v>
      </c>
      <c r="E93" s="263" t="s">
        <v>27</v>
      </c>
      <c r="F93" s="100">
        <v>5.45</v>
      </c>
      <c r="G93" s="263">
        <v>12</v>
      </c>
      <c r="H93" s="129">
        <f t="shared" si="6"/>
        <v>65.400000000000006</v>
      </c>
    </row>
    <row r="94" spans="2:8" customFormat="1" x14ac:dyDescent="0.25">
      <c r="B94" s="263" t="s">
        <v>486</v>
      </c>
      <c r="C94" s="267" t="s">
        <v>583</v>
      </c>
      <c r="D94" s="128" t="s">
        <v>487</v>
      </c>
      <c r="E94" s="263" t="s">
        <v>30</v>
      </c>
      <c r="F94" s="100">
        <v>19.809999999999999</v>
      </c>
      <c r="G94" s="263">
        <v>132</v>
      </c>
      <c r="H94" s="129">
        <f t="shared" si="6"/>
        <v>2614.9199999999996</v>
      </c>
    </row>
    <row r="95" spans="2:8" customFormat="1" x14ac:dyDescent="0.25">
      <c r="B95" s="263" t="s">
        <v>488</v>
      </c>
      <c r="C95" s="267" t="s">
        <v>584</v>
      </c>
      <c r="D95" s="128" t="s">
        <v>489</v>
      </c>
      <c r="E95" s="263" t="s">
        <v>30</v>
      </c>
      <c r="F95" s="100">
        <v>24.77</v>
      </c>
      <c r="G95" s="263">
        <v>88</v>
      </c>
      <c r="H95" s="129">
        <f t="shared" si="6"/>
        <v>2179.7599999999998</v>
      </c>
    </row>
    <row r="96" spans="2:8" customFormat="1" x14ac:dyDescent="0.25">
      <c r="B96" s="356"/>
      <c r="C96" s="357" t="s">
        <v>117</v>
      </c>
      <c r="D96" s="358" t="s">
        <v>495</v>
      </c>
      <c r="E96" s="359"/>
      <c r="F96" s="360"/>
      <c r="G96" s="361"/>
      <c r="H96" s="362">
        <f>SUM(H97:H100)</f>
        <v>6844.5010000000002</v>
      </c>
    </row>
    <row r="97" spans="2:8" customFormat="1" ht="25.5" x14ac:dyDescent="0.25">
      <c r="B97" s="263" t="s">
        <v>496</v>
      </c>
      <c r="C97" s="263" t="s">
        <v>558</v>
      </c>
      <c r="D97" s="366" t="s">
        <v>499</v>
      </c>
      <c r="E97" s="263" t="s">
        <v>27</v>
      </c>
      <c r="F97" s="100">
        <v>359.06</v>
      </c>
      <c r="G97" s="263">
        <v>8</v>
      </c>
      <c r="H97" s="129">
        <f t="shared" si="6"/>
        <v>2872.48</v>
      </c>
    </row>
    <row r="98" spans="2:8" customFormat="1" ht="25.5" x14ac:dyDescent="0.25">
      <c r="B98" s="263" t="s">
        <v>501</v>
      </c>
      <c r="C98" s="263" t="s">
        <v>563</v>
      </c>
      <c r="D98" s="366" t="s">
        <v>500</v>
      </c>
      <c r="E98" s="263" t="s">
        <v>27</v>
      </c>
      <c r="F98" s="100">
        <v>99.84</v>
      </c>
      <c r="G98" s="263">
        <v>4</v>
      </c>
      <c r="H98" s="129">
        <f t="shared" si="6"/>
        <v>399.36</v>
      </c>
    </row>
    <row r="99" spans="2:8" customFormat="1" ht="25.5" x14ac:dyDescent="0.25">
      <c r="B99" s="263" t="s">
        <v>503</v>
      </c>
      <c r="C99" s="263" t="s">
        <v>585</v>
      </c>
      <c r="D99" s="366" t="s">
        <v>502</v>
      </c>
      <c r="E99" s="263" t="s">
        <v>27</v>
      </c>
      <c r="F99" s="100">
        <v>127.15</v>
      </c>
      <c r="G99" s="263">
        <v>4</v>
      </c>
      <c r="H99" s="129">
        <f t="shared" si="6"/>
        <v>508.6</v>
      </c>
    </row>
    <row r="100" spans="2:8" customFormat="1" ht="26.25" x14ac:dyDescent="0.25">
      <c r="B100" s="263" t="s">
        <v>497</v>
      </c>
      <c r="C100" s="263" t="s">
        <v>586</v>
      </c>
      <c r="D100" s="128" t="s">
        <v>498</v>
      </c>
      <c r="E100" s="263" t="s">
        <v>18</v>
      </c>
      <c r="F100" s="100">
        <v>397.93</v>
      </c>
      <c r="G100" s="263">
        <v>7.7</v>
      </c>
      <c r="H100" s="129">
        <f t="shared" si="6"/>
        <v>3064.0610000000001</v>
      </c>
    </row>
    <row r="101" spans="2:8" customFormat="1" ht="15.75" x14ac:dyDescent="0.25">
      <c r="B101" s="281"/>
      <c r="C101" s="287">
        <v>3</v>
      </c>
      <c r="D101" s="282" t="s">
        <v>504</v>
      </c>
      <c r="E101" s="269" t="s">
        <v>88</v>
      </c>
      <c r="F101" s="284"/>
      <c r="G101" s="288"/>
      <c r="H101" s="270">
        <f>H102+H107+H109+H111+H120+H130+H154+H168+H174</f>
        <v>99562.991000000009</v>
      </c>
    </row>
    <row r="102" spans="2:8" customFormat="1" x14ac:dyDescent="0.25">
      <c r="B102" s="356"/>
      <c r="C102" s="357" t="s">
        <v>23</v>
      </c>
      <c r="D102" s="358" t="s">
        <v>363</v>
      </c>
      <c r="E102" s="359"/>
      <c r="F102" s="360"/>
      <c r="G102" s="361"/>
      <c r="H102" s="362">
        <f>SUM(H103:H106)</f>
        <v>2297.4569999999999</v>
      </c>
    </row>
    <row r="103" spans="2:8" customFormat="1" ht="26.25" x14ac:dyDescent="0.25">
      <c r="B103" s="263" t="s">
        <v>351</v>
      </c>
      <c r="C103" s="267" t="s">
        <v>587</v>
      </c>
      <c r="D103" s="128" t="s">
        <v>357</v>
      </c>
      <c r="E103" s="263" t="s">
        <v>162</v>
      </c>
      <c r="F103" s="100">
        <v>37.450000000000003</v>
      </c>
      <c r="G103" s="355">
        <v>23.7</v>
      </c>
      <c r="H103" s="129">
        <f t="shared" ref="H103:H106" si="8">G103*F103</f>
        <v>887.56500000000005</v>
      </c>
    </row>
    <row r="104" spans="2:8" customFormat="1" x14ac:dyDescent="0.25">
      <c r="B104" s="263" t="s">
        <v>506</v>
      </c>
      <c r="C104" s="267" t="s">
        <v>588</v>
      </c>
      <c r="D104" s="128" t="s">
        <v>505</v>
      </c>
      <c r="E104" s="263" t="s">
        <v>18</v>
      </c>
      <c r="F104" s="100">
        <v>9.4499999999999993</v>
      </c>
      <c r="G104" s="355">
        <v>80.400000000000006</v>
      </c>
      <c r="H104" s="129">
        <f t="shared" si="8"/>
        <v>759.78</v>
      </c>
    </row>
    <row r="105" spans="2:8" customFormat="1" x14ac:dyDescent="0.25">
      <c r="B105" s="263" t="s">
        <v>508</v>
      </c>
      <c r="C105" s="267" t="s">
        <v>589</v>
      </c>
      <c r="D105" s="128" t="s">
        <v>507</v>
      </c>
      <c r="E105" s="263" t="s">
        <v>18</v>
      </c>
      <c r="F105" s="100">
        <v>5.68</v>
      </c>
      <c r="G105" s="355">
        <v>80.400000000000006</v>
      </c>
      <c r="H105" s="129">
        <f t="shared" si="8"/>
        <v>456.67200000000003</v>
      </c>
    </row>
    <row r="106" spans="2:8" customFormat="1" x14ac:dyDescent="0.25">
      <c r="B106" s="263" t="s">
        <v>354</v>
      </c>
      <c r="C106" s="267" t="s">
        <v>590</v>
      </c>
      <c r="D106" s="128" t="s">
        <v>360</v>
      </c>
      <c r="E106" s="263" t="s">
        <v>18</v>
      </c>
      <c r="F106" s="100">
        <v>20.8</v>
      </c>
      <c r="G106" s="355">
        <v>9.3000000000000007</v>
      </c>
      <c r="H106" s="129">
        <f t="shared" si="8"/>
        <v>193.44000000000003</v>
      </c>
    </row>
    <row r="107" spans="2:8" customFormat="1" x14ac:dyDescent="0.25">
      <c r="B107" s="356"/>
      <c r="C107" s="357" t="s">
        <v>29</v>
      </c>
      <c r="D107" s="358" t="s">
        <v>197</v>
      </c>
      <c r="E107" s="359"/>
      <c r="F107" s="360"/>
      <c r="G107" s="361"/>
      <c r="H107" s="362">
        <f>SUM(H108)</f>
        <v>3546.0479999999998</v>
      </c>
    </row>
    <row r="108" spans="2:8" customFormat="1" x14ac:dyDescent="0.25">
      <c r="B108" s="263" t="s">
        <v>510</v>
      </c>
      <c r="C108" s="263" t="s">
        <v>591</v>
      </c>
      <c r="D108" s="97" t="s">
        <v>509</v>
      </c>
      <c r="E108" s="263" t="s">
        <v>18</v>
      </c>
      <c r="F108" s="100">
        <v>44.16</v>
      </c>
      <c r="G108" s="355">
        <v>80.3</v>
      </c>
      <c r="H108" s="129">
        <f t="shared" ref="H108" si="9">G108*F108</f>
        <v>3546.0479999999998</v>
      </c>
    </row>
    <row r="109" spans="2:8" customFormat="1" x14ac:dyDescent="0.25">
      <c r="B109" s="356"/>
      <c r="C109" s="357" t="s">
        <v>33</v>
      </c>
      <c r="D109" s="358" t="s">
        <v>390</v>
      </c>
      <c r="E109" s="359"/>
      <c r="F109" s="360"/>
      <c r="G109" s="361"/>
      <c r="H109" s="362">
        <f>SUM(H110:H110)</f>
        <v>9531.5499999999993</v>
      </c>
    </row>
    <row r="110" spans="2:8" customFormat="1" x14ac:dyDescent="0.25">
      <c r="B110" s="263" t="s">
        <v>511</v>
      </c>
      <c r="C110" s="267" t="s">
        <v>592</v>
      </c>
      <c r="D110" s="128" t="s">
        <v>512</v>
      </c>
      <c r="E110" s="263" t="s">
        <v>18</v>
      </c>
      <c r="F110" s="100">
        <v>84.35</v>
      </c>
      <c r="G110" s="263">
        <v>113</v>
      </c>
      <c r="H110" s="129">
        <f t="shared" ref="H110" si="10">G110*F110</f>
        <v>9531.5499999999993</v>
      </c>
    </row>
    <row r="111" spans="2:8" customFormat="1" x14ac:dyDescent="0.25">
      <c r="B111" s="356"/>
      <c r="C111" s="357" t="s">
        <v>34</v>
      </c>
      <c r="D111" s="358" t="s">
        <v>396</v>
      </c>
      <c r="E111" s="359"/>
      <c r="F111" s="360"/>
      <c r="G111" s="361"/>
      <c r="H111" s="362">
        <f>SUM(H112:H119)</f>
        <v>20673.213000000003</v>
      </c>
    </row>
    <row r="112" spans="2:8" customFormat="1" x14ac:dyDescent="0.25">
      <c r="B112" s="263" t="s">
        <v>397</v>
      </c>
      <c r="C112" s="263" t="s">
        <v>593</v>
      </c>
      <c r="D112" s="97" t="s">
        <v>398</v>
      </c>
      <c r="E112" s="263" t="s">
        <v>18</v>
      </c>
      <c r="F112" s="100">
        <v>5.14</v>
      </c>
      <c r="G112" s="263">
        <v>160.6</v>
      </c>
      <c r="H112" s="129">
        <f t="shared" ref="H112:H115" si="11">G112*F112</f>
        <v>825.48399999999992</v>
      </c>
    </row>
    <row r="113" spans="2:8" customFormat="1" x14ac:dyDescent="0.25">
      <c r="B113" s="263" t="s">
        <v>399</v>
      </c>
      <c r="C113" s="263" t="s">
        <v>594</v>
      </c>
      <c r="D113" s="97" t="s">
        <v>400</v>
      </c>
      <c r="E113" s="263" t="s">
        <v>18</v>
      </c>
      <c r="F113" s="100">
        <v>29.37</v>
      </c>
      <c r="G113" s="263">
        <v>160.6</v>
      </c>
      <c r="H113" s="129">
        <f t="shared" si="11"/>
        <v>4716.8220000000001</v>
      </c>
    </row>
    <row r="114" spans="2:8" customFormat="1" x14ac:dyDescent="0.25">
      <c r="B114" s="263" t="s">
        <v>412</v>
      </c>
      <c r="C114" s="263" t="s">
        <v>595</v>
      </c>
      <c r="D114" s="97" t="s">
        <v>409</v>
      </c>
      <c r="E114" s="263" t="s">
        <v>162</v>
      </c>
      <c r="F114" s="100">
        <v>2.6</v>
      </c>
      <c r="G114" s="263">
        <v>1125</v>
      </c>
      <c r="H114" s="129">
        <f t="shared" si="11"/>
        <v>2925</v>
      </c>
    </row>
    <row r="115" spans="2:8" customFormat="1" ht="26.25" x14ac:dyDescent="0.25">
      <c r="B115" s="263" t="s">
        <v>410</v>
      </c>
      <c r="C115" s="263" t="s">
        <v>596</v>
      </c>
      <c r="D115" s="128" t="s">
        <v>414</v>
      </c>
      <c r="E115" s="263" t="s">
        <v>18</v>
      </c>
      <c r="F115" s="100">
        <v>8.49</v>
      </c>
      <c r="G115" s="263">
        <v>1125</v>
      </c>
      <c r="H115" s="129">
        <f t="shared" si="11"/>
        <v>9551.25</v>
      </c>
    </row>
    <row r="116" spans="2:8" customFormat="1" ht="26.25" x14ac:dyDescent="0.25">
      <c r="B116" s="263" t="s">
        <v>395</v>
      </c>
      <c r="C116" s="263" t="s">
        <v>597</v>
      </c>
      <c r="D116" s="128" t="s">
        <v>394</v>
      </c>
      <c r="E116" s="263" t="s">
        <v>18</v>
      </c>
      <c r="F116" s="100">
        <v>36.44</v>
      </c>
      <c r="G116" s="355">
        <v>6.3</v>
      </c>
      <c r="H116" s="129">
        <f>G116*F116</f>
        <v>229.57199999999997</v>
      </c>
    </row>
    <row r="117" spans="2:8" customFormat="1" ht="26.25" x14ac:dyDescent="0.25">
      <c r="B117" s="263" t="s">
        <v>403</v>
      </c>
      <c r="C117" s="263" t="s">
        <v>598</v>
      </c>
      <c r="D117" s="128" t="s">
        <v>402</v>
      </c>
      <c r="E117" s="263" t="s">
        <v>18</v>
      </c>
      <c r="F117" s="100">
        <v>30.21</v>
      </c>
      <c r="G117" s="355">
        <v>24.1</v>
      </c>
      <c r="H117" s="129">
        <f>G117*F117</f>
        <v>728.06100000000004</v>
      </c>
    </row>
    <row r="118" spans="2:8" customFormat="1" x14ac:dyDescent="0.25">
      <c r="B118" s="263" t="s">
        <v>405</v>
      </c>
      <c r="C118" s="263" t="s">
        <v>599</v>
      </c>
      <c r="D118" s="128" t="s">
        <v>404</v>
      </c>
      <c r="E118" s="263" t="s">
        <v>18</v>
      </c>
      <c r="F118" s="100">
        <v>43.9</v>
      </c>
      <c r="G118" s="355">
        <v>6.3</v>
      </c>
      <c r="H118" s="129">
        <f t="shared" ref="H118:H119" si="12">G118*F118</f>
        <v>276.57</v>
      </c>
    </row>
    <row r="119" spans="2:8" customFormat="1" x14ac:dyDescent="0.25">
      <c r="B119" s="263" t="s">
        <v>407</v>
      </c>
      <c r="C119" s="263" t="s">
        <v>600</v>
      </c>
      <c r="D119" s="128" t="s">
        <v>406</v>
      </c>
      <c r="E119" s="263" t="s">
        <v>18</v>
      </c>
      <c r="F119" s="100">
        <v>58.94</v>
      </c>
      <c r="G119" s="355">
        <v>24.1</v>
      </c>
      <c r="H119" s="129">
        <f t="shared" si="12"/>
        <v>1420.454</v>
      </c>
    </row>
    <row r="120" spans="2:8" customFormat="1" x14ac:dyDescent="0.25">
      <c r="B120" s="356"/>
      <c r="C120" s="357" t="s">
        <v>215</v>
      </c>
      <c r="D120" s="358" t="s">
        <v>423</v>
      </c>
      <c r="E120" s="359"/>
      <c r="F120" s="360"/>
      <c r="G120" s="361"/>
      <c r="H120" s="362">
        <f>SUM(H121:H129)</f>
        <v>17839.543000000001</v>
      </c>
    </row>
    <row r="121" spans="2:8" customFormat="1" x14ac:dyDescent="0.25">
      <c r="B121" s="263" t="s">
        <v>418</v>
      </c>
      <c r="C121" s="263" t="s">
        <v>601</v>
      </c>
      <c r="D121" s="128" t="s">
        <v>419</v>
      </c>
      <c r="E121" s="263" t="s">
        <v>45</v>
      </c>
      <c r="F121" s="100">
        <v>39.81</v>
      </c>
      <c r="G121" s="363">
        <v>34.4</v>
      </c>
      <c r="H121" s="129">
        <f t="shared" ref="H121:H129" si="13">G121*F121</f>
        <v>1369.4639999999999</v>
      </c>
    </row>
    <row r="122" spans="2:8" customFormat="1" x14ac:dyDescent="0.25">
      <c r="B122" s="263" t="s">
        <v>420</v>
      </c>
      <c r="C122" s="263" t="s">
        <v>602</v>
      </c>
      <c r="D122" s="128" t="s">
        <v>421</v>
      </c>
      <c r="E122" s="263" t="s">
        <v>45</v>
      </c>
      <c r="F122" s="100">
        <v>11.65</v>
      </c>
      <c r="G122" s="363">
        <v>22</v>
      </c>
      <c r="H122" s="129">
        <f t="shared" si="13"/>
        <v>256.3</v>
      </c>
    </row>
    <row r="123" spans="2:8" customFormat="1" x14ac:dyDescent="0.25">
      <c r="B123" s="263" t="s">
        <v>674</v>
      </c>
      <c r="C123" s="263" t="s">
        <v>603</v>
      </c>
      <c r="D123" s="128" t="s">
        <v>673</v>
      </c>
      <c r="E123" s="263" t="s">
        <v>18</v>
      </c>
      <c r="F123" s="100">
        <v>14.31</v>
      </c>
      <c r="G123" s="363">
        <v>85</v>
      </c>
      <c r="H123" s="364">
        <f t="shared" si="13"/>
        <v>1216.3500000000001</v>
      </c>
    </row>
    <row r="124" spans="2:8" customFormat="1" x14ac:dyDescent="0.25">
      <c r="B124" s="263" t="s">
        <v>348</v>
      </c>
      <c r="C124" s="263" t="s">
        <v>604</v>
      </c>
      <c r="D124" s="128" t="s">
        <v>422</v>
      </c>
      <c r="E124" s="263" t="s">
        <v>45</v>
      </c>
      <c r="F124" s="100">
        <v>28.73</v>
      </c>
      <c r="G124" s="363">
        <v>16</v>
      </c>
      <c r="H124" s="129">
        <f t="shared" si="13"/>
        <v>459.68</v>
      </c>
    </row>
    <row r="125" spans="2:8" customFormat="1" x14ac:dyDescent="0.25">
      <c r="B125" s="263" t="s">
        <v>375</v>
      </c>
      <c r="C125" s="263" t="s">
        <v>605</v>
      </c>
      <c r="D125" s="128" t="s">
        <v>377</v>
      </c>
      <c r="E125" s="263" t="s">
        <v>30</v>
      </c>
      <c r="F125" s="100">
        <v>18.46</v>
      </c>
      <c r="G125" s="363">
        <v>160</v>
      </c>
      <c r="H125" s="129">
        <f t="shared" si="13"/>
        <v>2953.6000000000004</v>
      </c>
    </row>
    <row r="126" spans="2:8" customFormat="1" x14ac:dyDescent="0.25">
      <c r="B126" s="263" t="s">
        <v>376</v>
      </c>
      <c r="C126" s="263" t="s">
        <v>606</v>
      </c>
      <c r="D126" s="128" t="s">
        <v>378</v>
      </c>
      <c r="E126" s="263" t="s">
        <v>30</v>
      </c>
      <c r="F126" s="100">
        <v>21.49</v>
      </c>
      <c r="G126" s="363">
        <v>120</v>
      </c>
      <c r="H126" s="129">
        <f t="shared" si="13"/>
        <v>2578.7999999999997</v>
      </c>
    </row>
    <row r="127" spans="2:8" customFormat="1" ht="26.25" x14ac:dyDescent="0.25">
      <c r="B127" s="98" t="s">
        <v>424</v>
      </c>
      <c r="C127" s="263" t="s">
        <v>607</v>
      </c>
      <c r="D127" s="266" t="s">
        <v>425</v>
      </c>
      <c r="E127" s="365" t="s">
        <v>18</v>
      </c>
      <c r="F127" s="100">
        <v>58.77</v>
      </c>
      <c r="G127" s="363">
        <v>75.3</v>
      </c>
      <c r="H127" s="364">
        <f t="shared" si="13"/>
        <v>4425.3810000000003</v>
      </c>
    </row>
    <row r="128" spans="2:8" customFormat="1" ht="26.25" x14ac:dyDescent="0.25">
      <c r="B128" s="98" t="s">
        <v>426</v>
      </c>
      <c r="C128" s="263" t="s">
        <v>608</v>
      </c>
      <c r="D128" s="266" t="s">
        <v>427</v>
      </c>
      <c r="E128" s="365" t="s">
        <v>27</v>
      </c>
      <c r="F128" s="100">
        <v>357.21</v>
      </c>
      <c r="G128" s="363">
        <v>6</v>
      </c>
      <c r="H128" s="364">
        <f t="shared" si="13"/>
        <v>2143.2599999999998</v>
      </c>
    </row>
    <row r="129" spans="2:8" customFormat="1" ht="26.25" x14ac:dyDescent="0.25">
      <c r="B129" s="98" t="s">
        <v>428</v>
      </c>
      <c r="C129" s="263" t="s">
        <v>675</v>
      </c>
      <c r="D129" s="266" t="s">
        <v>429</v>
      </c>
      <c r="E129" s="365" t="s">
        <v>18</v>
      </c>
      <c r="F129" s="100">
        <v>32.36</v>
      </c>
      <c r="G129" s="363">
        <v>75.3</v>
      </c>
      <c r="H129" s="364">
        <f t="shared" si="13"/>
        <v>2436.7080000000001</v>
      </c>
    </row>
    <row r="130" spans="2:8" customFormat="1" x14ac:dyDescent="0.25">
      <c r="B130" s="356"/>
      <c r="C130" s="357" t="s">
        <v>216</v>
      </c>
      <c r="D130" s="358" t="s">
        <v>415</v>
      </c>
      <c r="E130" s="359"/>
      <c r="F130" s="360"/>
      <c r="G130" s="361"/>
      <c r="H130" s="362">
        <f>SUM(H131:H153)</f>
        <v>21492.870000000003</v>
      </c>
    </row>
    <row r="131" spans="2:8" customFormat="1" x14ac:dyDescent="0.25">
      <c r="B131" s="263" t="s">
        <v>430</v>
      </c>
      <c r="C131" s="267" t="s">
        <v>609</v>
      </c>
      <c r="D131" s="97" t="s">
        <v>431</v>
      </c>
      <c r="E131" s="263" t="s">
        <v>27</v>
      </c>
      <c r="F131" s="100">
        <v>129.83000000000001</v>
      </c>
      <c r="G131" s="263">
        <v>4</v>
      </c>
      <c r="H131" s="129">
        <f t="shared" ref="H131:H176" si="14">G131*F131</f>
        <v>519.32000000000005</v>
      </c>
    </row>
    <row r="132" spans="2:8" customFormat="1" x14ac:dyDescent="0.25">
      <c r="B132" s="263" t="s">
        <v>432</v>
      </c>
      <c r="C132" s="267" t="s">
        <v>610</v>
      </c>
      <c r="D132" s="97" t="s">
        <v>433</v>
      </c>
      <c r="E132" s="263" t="s">
        <v>27</v>
      </c>
      <c r="F132" s="100">
        <v>28.39</v>
      </c>
      <c r="G132" s="263">
        <v>4</v>
      </c>
      <c r="H132" s="129">
        <f t="shared" si="14"/>
        <v>113.56</v>
      </c>
    </row>
    <row r="133" spans="2:8" customFormat="1" x14ac:dyDescent="0.25">
      <c r="B133" s="263" t="s">
        <v>434</v>
      </c>
      <c r="C133" s="267" t="s">
        <v>611</v>
      </c>
      <c r="D133" s="97" t="s">
        <v>435</v>
      </c>
      <c r="E133" s="263" t="s">
        <v>27</v>
      </c>
      <c r="F133" s="100">
        <v>325.29000000000002</v>
      </c>
      <c r="G133" s="263">
        <v>3</v>
      </c>
      <c r="H133" s="129">
        <f t="shared" si="14"/>
        <v>975.87000000000012</v>
      </c>
    </row>
    <row r="134" spans="2:8" customFormat="1" x14ac:dyDescent="0.25">
      <c r="B134" s="263" t="s">
        <v>436</v>
      </c>
      <c r="C134" s="267" t="s">
        <v>612</v>
      </c>
      <c r="D134" s="97" t="s">
        <v>437</v>
      </c>
      <c r="E134" s="263" t="s">
        <v>27</v>
      </c>
      <c r="F134" s="100">
        <v>8.68</v>
      </c>
      <c r="G134" s="263">
        <v>4</v>
      </c>
      <c r="H134" s="129">
        <f t="shared" si="14"/>
        <v>34.72</v>
      </c>
    </row>
    <row r="135" spans="2:8" customFormat="1" x14ac:dyDescent="0.25">
      <c r="B135" s="263" t="s">
        <v>438</v>
      </c>
      <c r="C135" s="267" t="s">
        <v>613</v>
      </c>
      <c r="D135" s="97" t="s">
        <v>439</v>
      </c>
      <c r="E135" s="263" t="s">
        <v>27</v>
      </c>
      <c r="F135" s="100">
        <v>23.46</v>
      </c>
      <c r="G135" s="263">
        <v>4</v>
      </c>
      <c r="H135" s="129">
        <f t="shared" si="14"/>
        <v>93.84</v>
      </c>
    </row>
    <row r="136" spans="2:8" customFormat="1" x14ac:dyDescent="0.25">
      <c r="B136" s="263" t="s">
        <v>440</v>
      </c>
      <c r="C136" s="267" t="s">
        <v>614</v>
      </c>
      <c r="D136" s="97" t="s">
        <v>441</v>
      </c>
      <c r="E136" s="263" t="s">
        <v>27</v>
      </c>
      <c r="F136" s="100">
        <v>6.47</v>
      </c>
      <c r="G136" s="263">
        <v>16</v>
      </c>
      <c r="H136" s="129">
        <f t="shared" si="14"/>
        <v>103.52</v>
      </c>
    </row>
    <row r="137" spans="2:8" customFormat="1" x14ac:dyDescent="0.25">
      <c r="B137" s="263" t="s">
        <v>442</v>
      </c>
      <c r="C137" s="267" t="s">
        <v>615</v>
      </c>
      <c r="D137" s="97" t="s">
        <v>443</v>
      </c>
      <c r="E137" s="263" t="s">
        <v>27</v>
      </c>
      <c r="F137" s="100">
        <v>13.26</v>
      </c>
      <c r="G137" s="263">
        <v>24</v>
      </c>
      <c r="H137" s="129">
        <f t="shared" si="14"/>
        <v>318.24</v>
      </c>
    </row>
    <row r="138" spans="2:8" customFormat="1" x14ac:dyDescent="0.25">
      <c r="B138" s="263" t="s">
        <v>444</v>
      </c>
      <c r="C138" s="267" t="s">
        <v>616</v>
      </c>
      <c r="D138" s="97" t="s">
        <v>445</v>
      </c>
      <c r="E138" s="263" t="s">
        <v>27</v>
      </c>
      <c r="F138" s="100">
        <v>18.940000000000001</v>
      </c>
      <c r="G138" s="263">
        <v>36</v>
      </c>
      <c r="H138" s="129">
        <f t="shared" si="14"/>
        <v>681.84</v>
      </c>
    </row>
    <row r="139" spans="2:8" customFormat="1" x14ac:dyDescent="0.25">
      <c r="B139" s="263" t="s">
        <v>446</v>
      </c>
      <c r="C139" s="267" t="s">
        <v>617</v>
      </c>
      <c r="D139" s="97" t="s">
        <v>447</v>
      </c>
      <c r="E139" s="263" t="s">
        <v>27</v>
      </c>
      <c r="F139" s="100">
        <v>195.98</v>
      </c>
      <c r="G139" s="263">
        <v>2</v>
      </c>
      <c r="H139" s="129">
        <f t="shared" si="14"/>
        <v>391.96</v>
      </c>
    </row>
    <row r="140" spans="2:8" customFormat="1" x14ac:dyDescent="0.25">
      <c r="B140" s="263" t="s">
        <v>448</v>
      </c>
      <c r="C140" s="267" t="s">
        <v>618</v>
      </c>
      <c r="D140" s="97" t="s">
        <v>449</v>
      </c>
      <c r="E140" s="263" t="s">
        <v>45</v>
      </c>
      <c r="F140" s="100">
        <v>17.37</v>
      </c>
      <c r="G140" s="263">
        <v>50</v>
      </c>
      <c r="H140" s="129">
        <f t="shared" si="14"/>
        <v>868.5</v>
      </c>
    </row>
    <row r="141" spans="2:8" customFormat="1" x14ac:dyDescent="0.25">
      <c r="B141" s="263" t="s">
        <v>450</v>
      </c>
      <c r="C141" s="267" t="s">
        <v>619</v>
      </c>
      <c r="D141" s="97" t="s">
        <v>451</v>
      </c>
      <c r="E141" s="263" t="s">
        <v>45</v>
      </c>
      <c r="F141" s="100">
        <v>19.579999999999998</v>
      </c>
      <c r="G141" s="263">
        <v>150</v>
      </c>
      <c r="H141" s="129">
        <f t="shared" si="14"/>
        <v>2936.9999999999995</v>
      </c>
    </row>
    <row r="142" spans="2:8" customFormat="1" x14ac:dyDescent="0.25">
      <c r="B142" s="263" t="s">
        <v>452</v>
      </c>
      <c r="C142" s="267" t="s">
        <v>620</v>
      </c>
      <c r="D142" s="97" t="s">
        <v>453</v>
      </c>
      <c r="E142" s="263" t="s">
        <v>45</v>
      </c>
      <c r="F142" s="100">
        <v>8.02</v>
      </c>
      <c r="G142" s="263">
        <v>80</v>
      </c>
      <c r="H142" s="129">
        <f t="shared" si="14"/>
        <v>641.59999999999991</v>
      </c>
    </row>
    <row r="143" spans="2:8" customFormat="1" x14ac:dyDescent="0.25">
      <c r="B143" s="263" t="s">
        <v>454</v>
      </c>
      <c r="C143" s="267" t="s">
        <v>621</v>
      </c>
      <c r="D143" s="97" t="s">
        <v>455</v>
      </c>
      <c r="E143" s="263" t="s">
        <v>27</v>
      </c>
      <c r="F143" s="100">
        <v>7.85</v>
      </c>
      <c r="G143" s="263">
        <v>26</v>
      </c>
      <c r="H143" s="129">
        <f t="shared" si="14"/>
        <v>204.1</v>
      </c>
    </row>
    <row r="144" spans="2:8" customFormat="1" x14ac:dyDescent="0.25">
      <c r="B144" s="263" t="s">
        <v>456</v>
      </c>
      <c r="C144" s="267" t="s">
        <v>622</v>
      </c>
      <c r="D144" s="97" t="s">
        <v>457</v>
      </c>
      <c r="E144" s="263" t="s">
        <v>27</v>
      </c>
      <c r="F144" s="100">
        <v>10.78</v>
      </c>
      <c r="G144" s="263">
        <v>10</v>
      </c>
      <c r="H144" s="129">
        <f t="shared" si="14"/>
        <v>107.8</v>
      </c>
    </row>
    <row r="145" spans="2:8" customFormat="1" x14ac:dyDescent="0.25">
      <c r="B145" s="263" t="s">
        <v>458</v>
      </c>
      <c r="C145" s="267" t="s">
        <v>623</v>
      </c>
      <c r="D145" s="97" t="s">
        <v>459</v>
      </c>
      <c r="E145" s="263" t="s">
        <v>27</v>
      </c>
      <c r="F145" s="100">
        <v>27.2</v>
      </c>
      <c r="G145" s="263">
        <v>8</v>
      </c>
      <c r="H145" s="129">
        <f t="shared" si="14"/>
        <v>217.6</v>
      </c>
    </row>
    <row r="146" spans="2:8" customFormat="1" x14ac:dyDescent="0.25">
      <c r="B146" s="263" t="s">
        <v>460</v>
      </c>
      <c r="C146" s="267" t="s">
        <v>624</v>
      </c>
      <c r="D146" s="97" t="s">
        <v>461</v>
      </c>
      <c r="E146" s="263" t="s">
        <v>27</v>
      </c>
      <c r="F146" s="100">
        <v>28</v>
      </c>
      <c r="G146" s="263">
        <v>4</v>
      </c>
      <c r="H146" s="129">
        <f t="shared" si="14"/>
        <v>112</v>
      </c>
    </row>
    <row r="147" spans="2:8" customFormat="1" x14ac:dyDescent="0.25">
      <c r="B147" s="263" t="s">
        <v>462</v>
      </c>
      <c r="C147" s="267" t="s">
        <v>625</v>
      </c>
      <c r="D147" s="97" t="s">
        <v>463</v>
      </c>
      <c r="E147" s="263" t="s">
        <v>27</v>
      </c>
      <c r="F147" s="100">
        <v>663.12</v>
      </c>
      <c r="G147" s="263">
        <v>1</v>
      </c>
      <c r="H147" s="129">
        <f t="shared" si="14"/>
        <v>663.12</v>
      </c>
    </row>
    <row r="148" spans="2:8" customFormat="1" ht="26.25" x14ac:dyDescent="0.25">
      <c r="B148" s="367" t="s">
        <v>531</v>
      </c>
      <c r="C148" s="267" t="s">
        <v>626</v>
      </c>
      <c r="D148" s="128" t="s">
        <v>530</v>
      </c>
      <c r="E148" s="263" t="s">
        <v>27</v>
      </c>
      <c r="F148" s="100">
        <v>577.73</v>
      </c>
      <c r="G148" s="263">
        <v>1</v>
      </c>
      <c r="H148" s="129">
        <f t="shared" si="14"/>
        <v>577.73</v>
      </c>
    </row>
    <row r="149" spans="2:8" customFormat="1" ht="26.25" x14ac:dyDescent="0.25">
      <c r="B149" s="367" t="s">
        <v>533</v>
      </c>
      <c r="C149" s="267" t="s">
        <v>627</v>
      </c>
      <c r="D149" s="128" t="s">
        <v>532</v>
      </c>
      <c r="E149" s="263" t="s">
        <v>45</v>
      </c>
      <c r="F149" s="100">
        <v>148.16</v>
      </c>
      <c r="G149" s="263">
        <v>5</v>
      </c>
      <c r="H149" s="129">
        <f t="shared" si="14"/>
        <v>740.8</v>
      </c>
    </row>
    <row r="150" spans="2:8" customFormat="1" ht="26.25" x14ac:dyDescent="0.25">
      <c r="B150" s="367" t="s">
        <v>535</v>
      </c>
      <c r="C150" s="267" t="s">
        <v>628</v>
      </c>
      <c r="D150" s="128" t="s">
        <v>534</v>
      </c>
      <c r="E150" s="263" t="s">
        <v>45</v>
      </c>
      <c r="F150" s="100">
        <v>121.71</v>
      </c>
      <c r="G150" s="263">
        <v>2</v>
      </c>
      <c r="H150" s="129">
        <f t="shared" si="14"/>
        <v>243.42</v>
      </c>
    </row>
    <row r="151" spans="2:8" customFormat="1" x14ac:dyDescent="0.25">
      <c r="B151" s="263" t="s">
        <v>434</v>
      </c>
      <c r="C151" s="267" t="s">
        <v>629</v>
      </c>
      <c r="D151" s="97" t="s">
        <v>536</v>
      </c>
      <c r="E151" s="263" t="s">
        <v>27</v>
      </c>
      <c r="F151" s="100">
        <v>325.29000000000002</v>
      </c>
      <c r="G151" s="263">
        <v>1</v>
      </c>
      <c r="H151" s="129">
        <f t="shared" ref="H151" si="15">G151*F151</f>
        <v>325.29000000000002</v>
      </c>
    </row>
    <row r="152" spans="2:8" customFormat="1" x14ac:dyDescent="0.25">
      <c r="B152" s="263" t="s">
        <v>464</v>
      </c>
      <c r="C152" s="267" t="s">
        <v>630</v>
      </c>
      <c r="D152" s="97" t="s">
        <v>465</v>
      </c>
      <c r="E152" s="263" t="s">
        <v>30</v>
      </c>
      <c r="F152" s="100">
        <v>19.850000000000001</v>
      </c>
      <c r="G152" s="263">
        <v>320</v>
      </c>
      <c r="H152" s="129">
        <f>G152*F152</f>
        <v>6352</v>
      </c>
    </row>
    <row r="153" spans="2:8" customFormat="1" x14ac:dyDescent="0.25">
      <c r="B153" s="263" t="s">
        <v>466</v>
      </c>
      <c r="C153" s="267" t="s">
        <v>631</v>
      </c>
      <c r="D153" s="97" t="s">
        <v>467</v>
      </c>
      <c r="E153" s="263" t="s">
        <v>30</v>
      </c>
      <c r="F153" s="100">
        <v>24.82</v>
      </c>
      <c r="G153" s="263">
        <v>172</v>
      </c>
      <c r="H153" s="129">
        <f>G153*F153</f>
        <v>4269.04</v>
      </c>
    </row>
    <row r="154" spans="2:8" customFormat="1" x14ac:dyDescent="0.25">
      <c r="B154" s="356"/>
      <c r="C154" s="357" t="s">
        <v>217</v>
      </c>
      <c r="D154" s="358" t="s">
        <v>490</v>
      </c>
      <c r="E154" s="359"/>
      <c r="F154" s="360"/>
      <c r="G154" s="361"/>
      <c r="H154" s="362">
        <f>SUM(H155:H167)</f>
        <v>12844.22</v>
      </c>
    </row>
    <row r="155" spans="2:8" customFormat="1" x14ac:dyDescent="0.25">
      <c r="B155" s="263" t="s">
        <v>494</v>
      </c>
      <c r="C155" s="267" t="s">
        <v>632</v>
      </c>
      <c r="D155" s="97" t="s">
        <v>493</v>
      </c>
      <c r="E155" s="263" t="s">
        <v>27</v>
      </c>
      <c r="F155" s="100">
        <v>37.4</v>
      </c>
      <c r="G155" s="263">
        <v>8</v>
      </c>
      <c r="H155" s="129">
        <f t="shared" ref="H155:H167" si="16">G155*F155</f>
        <v>299.2</v>
      </c>
    </row>
    <row r="156" spans="2:8" customFormat="1" x14ac:dyDescent="0.25">
      <c r="B156" s="263" t="s">
        <v>468</v>
      </c>
      <c r="C156" s="267" t="s">
        <v>633</v>
      </c>
      <c r="D156" s="97" t="s">
        <v>469</v>
      </c>
      <c r="E156" s="263" t="s">
        <v>45</v>
      </c>
      <c r="F156" s="100">
        <v>0.74</v>
      </c>
      <c r="G156" s="263">
        <v>275</v>
      </c>
      <c r="H156" s="129">
        <f t="shared" si="16"/>
        <v>203.5</v>
      </c>
    </row>
    <row r="157" spans="2:8" customFormat="1" x14ac:dyDescent="0.25">
      <c r="B157" s="263" t="s">
        <v>468</v>
      </c>
      <c r="C157" s="267" t="s">
        <v>634</v>
      </c>
      <c r="D157" s="97" t="s">
        <v>470</v>
      </c>
      <c r="E157" s="263" t="s">
        <v>45</v>
      </c>
      <c r="F157" s="100">
        <v>0.74</v>
      </c>
      <c r="G157" s="263">
        <v>275</v>
      </c>
      <c r="H157" s="129">
        <f t="shared" si="16"/>
        <v>203.5</v>
      </c>
    </row>
    <row r="158" spans="2:8" customFormat="1" x14ac:dyDescent="0.25">
      <c r="B158" s="263" t="s">
        <v>471</v>
      </c>
      <c r="C158" s="267" t="s">
        <v>635</v>
      </c>
      <c r="D158" s="97" t="s">
        <v>472</v>
      </c>
      <c r="E158" s="263" t="s">
        <v>45</v>
      </c>
      <c r="F158" s="100">
        <v>1.18</v>
      </c>
      <c r="G158" s="263">
        <v>175</v>
      </c>
      <c r="H158" s="129">
        <f t="shared" si="16"/>
        <v>206.5</v>
      </c>
    </row>
    <row r="159" spans="2:8" customFormat="1" x14ac:dyDescent="0.25">
      <c r="B159" s="263" t="s">
        <v>471</v>
      </c>
      <c r="C159" s="267" t="s">
        <v>636</v>
      </c>
      <c r="D159" s="97" t="s">
        <v>473</v>
      </c>
      <c r="E159" s="263" t="s">
        <v>45</v>
      </c>
      <c r="F159" s="100">
        <v>1.18</v>
      </c>
      <c r="G159" s="263">
        <v>175</v>
      </c>
      <c r="H159" s="129">
        <f t="shared" si="16"/>
        <v>206.5</v>
      </c>
    </row>
    <row r="160" spans="2:8" customFormat="1" x14ac:dyDescent="0.25">
      <c r="B160" s="263" t="s">
        <v>474</v>
      </c>
      <c r="C160" s="267" t="s">
        <v>637</v>
      </c>
      <c r="D160" s="97" t="s">
        <v>475</v>
      </c>
      <c r="E160" s="263" t="s">
        <v>45</v>
      </c>
      <c r="F160" s="100">
        <v>2.02</v>
      </c>
      <c r="G160" s="263">
        <v>100</v>
      </c>
      <c r="H160" s="129">
        <f t="shared" si="16"/>
        <v>202</v>
      </c>
    </row>
    <row r="161" spans="2:8" customFormat="1" x14ac:dyDescent="0.25">
      <c r="B161" s="263" t="s">
        <v>476</v>
      </c>
      <c r="C161" s="267" t="s">
        <v>638</v>
      </c>
      <c r="D161" s="97" t="s">
        <v>477</v>
      </c>
      <c r="E161" s="263" t="s">
        <v>45</v>
      </c>
      <c r="F161" s="100">
        <v>1.94</v>
      </c>
      <c r="G161" s="263">
        <v>50</v>
      </c>
      <c r="H161" s="129">
        <f t="shared" si="16"/>
        <v>97</v>
      </c>
    </row>
    <row r="162" spans="2:8" customFormat="1" ht="26.25" x14ac:dyDescent="0.25">
      <c r="B162" s="263" t="s">
        <v>478</v>
      </c>
      <c r="C162" s="267" t="s">
        <v>639</v>
      </c>
      <c r="D162" s="128" t="s">
        <v>479</v>
      </c>
      <c r="E162" s="263" t="s">
        <v>27</v>
      </c>
      <c r="F162" s="100">
        <v>6.81</v>
      </c>
      <c r="G162" s="263">
        <v>18</v>
      </c>
      <c r="H162" s="129">
        <f t="shared" si="16"/>
        <v>122.58</v>
      </c>
    </row>
    <row r="163" spans="2:8" customFormat="1" ht="26.25" x14ac:dyDescent="0.25">
      <c r="B163" s="263" t="s">
        <v>480</v>
      </c>
      <c r="C163" s="267" t="s">
        <v>640</v>
      </c>
      <c r="D163" s="128" t="s">
        <v>481</v>
      </c>
      <c r="E163" s="263" t="s">
        <v>27</v>
      </c>
      <c r="F163" s="100">
        <v>15.5</v>
      </c>
      <c r="G163" s="263">
        <v>14</v>
      </c>
      <c r="H163" s="129">
        <f t="shared" si="16"/>
        <v>217</v>
      </c>
    </row>
    <row r="164" spans="2:8" customFormat="1" x14ac:dyDescent="0.25">
      <c r="B164" s="263" t="s">
        <v>482</v>
      </c>
      <c r="C164" s="267" t="s">
        <v>641</v>
      </c>
      <c r="D164" s="128" t="s">
        <v>483</v>
      </c>
      <c r="E164" s="263" t="s">
        <v>27</v>
      </c>
      <c r="F164" s="100">
        <v>32.86</v>
      </c>
      <c r="G164" s="263">
        <v>14</v>
      </c>
      <c r="H164" s="129">
        <f t="shared" si="16"/>
        <v>460.03999999999996</v>
      </c>
    </row>
    <row r="165" spans="2:8" customFormat="1" x14ac:dyDescent="0.25">
      <c r="B165" s="263" t="s">
        <v>484</v>
      </c>
      <c r="C165" s="267" t="s">
        <v>642</v>
      </c>
      <c r="D165" s="128" t="s">
        <v>485</v>
      </c>
      <c r="E165" s="263" t="s">
        <v>27</v>
      </c>
      <c r="F165" s="100">
        <v>5.45</v>
      </c>
      <c r="G165" s="263">
        <v>14</v>
      </c>
      <c r="H165" s="129">
        <f t="shared" si="16"/>
        <v>76.3</v>
      </c>
    </row>
    <row r="166" spans="2:8" customFormat="1" x14ac:dyDescent="0.25">
      <c r="B166" s="263" t="s">
        <v>486</v>
      </c>
      <c r="C166" s="267" t="s">
        <v>643</v>
      </c>
      <c r="D166" s="128" t="s">
        <v>487</v>
      </c>
      <c r="E166" s="263" t="s">
        <v>30</v>
      </c>
      <c r="F166" s="100">
        <v>19.809999999999999</v>
      </c>
      <c r="G166" s="263">
        <v>320</v>
      </c>
      <c r="H166" s="129">
        <f t="shared" si="16"/>
        <v>6339.2</v>
      </c>
    </row>
    <row r="167" spans="2:8" customFormat="1" x14ac:dyDescent="0.25">
      <c r="B167" s="263" t="s">
        <v>488</v>
      </c>
      <c r="C167" s="267" t="s">
        <v>644</v>
      </c>
      <c r="D167" s="128" t="s">
        <v>489</v>
      </c>
      <c r="E167" s="263" t="s">
        <v>30</v>
      </c>
      <c r="F167" s="100">
        <v>24.77</v>
      </c>
      <c r="G167" s="263">
        <v>170</v>
      </c>
      <c r="H167" s="129">
        <f t="shared" si="16"/>
        <v>4210.8999999999996</v>
      </c>
    </row>
    <row r="168" spans="2:8" customFormat="1" x14ac:dyDescent="0.25">
      <c r="B168" s="356"/>
      <c r="C168" s="357" t="s">
        <v>218</v>
      </c>
      <c r="D168" s="358" t="s">
        <v>495</v>
      </c>
      <c r="E168" s="359"/>
      <c r="F168" s="360"/>
      <c r="G168" s="361"/>
      <c r="H168" s="362">
        <f>SUM(H169:H173)</f>
        <v>6961.44</v>
      </c>
    </row>
    <row r="169" spans="2:8" customFormat="1" ht="25.5" x14ac:dyDescent="0.25">
      <c r="B169" s="263" t="s">
        <v>496</v>
      </c>
      <c r="C169" s="263" t="s">
        <v>645</v>
      </c>
      <c r="D169" s="366" t="s">
        <v>499</v>
      </c>
      <c r="E169" s="263" t="s">
        <v>27</v>
      </c>
      <c r="F169" s="100">
        <v>359.06</v>
      </c>
      <c r="G169" s="263">
        <v>9</v>
      </c>
      <c r="H169" s="129">
        <f t="shared" ref="H169:H173" si="17">G169*F169</f>
        <v>3231.54</v>
      </c>
    </row>
    <row r="170" spans="2:8" customFormat="1" ht="41.25" customHeight="1" x14ac:dyDescent="0.25">
      <c r="B170" s="263" t="s">
        <v>555</v>
      </c>
      <c r="C170" s="263" t="s">
        <v>646</v>
      </c>
      <c r="D170" s="366" t="s">
        <v>554</v>
      </c>
      <c r="E170" s="263" t="s">
        <v>27</v>
      </c>
      <c r="F170" s="100">
        <v>389.14</v>
      </c>
      <c r="G170" s="263">
        <v>1</v>
      </c>
      <c r="H170" s="129">
        <f t="shared" si="17"/>
        <v>389.14</v>
      </c>
    </row>
    <row r="171" spans="2:8" customFormat="1" ht="25.5" x14ac:dyDescent="0.25">
      <c r="B171" s="263" t="s">
        <v>501</v>
      </c>
      <c r="C171" s="263" t="s">
        <v>647</v>
      </c>
      <c r="D171" s="366" t="s">
        <v>500</v>
      </c>
      <c r="E171" s="263" t="s">
        <v>27</v>
      </c>
      <c r="F171" s="100">
        <v>99.84</v>
      </c>
      <c r="G171" s="263">
        <v>7</v>
      </c>
      <c r="H171" s="129">
        <f t="shared" si="17"/>
        <v>698.88</v>
      </c>
    </row>
    <row r="172" spans="2:8" customFormat="1" ht="25.5" x14ac:dyDescent="0.25">
      <c r="B172" s="263" t="s">
        <v>503</v>
      </c>
      <c r="C172" s="263" t="s">
        <v>648</v>
      </c>
      <c r="D172" s="366" t="s">
        <v>502</v>
      </c>
      <c r="E172" s="263" t="s">
        <v>27</v>
      </c>
      <c r="F172" s="100">
        <v>127.15</v>
      </c>
      <c r="G172" s="263">
        <v>2</v>
      </c>
      <c r="H172" s="129">
        <f t="shared" si="17"/>
        <v>254.3</v>
      </c>
    </row>
    <row r="173" spans="2:8" customFormat="1" ht="26.25" x14ac:dyDescent="0.25">
      <c r="B173" s="263" t="s">
        <v>497</v>
      </c>
      <c r="C173" s="263" t="s">
        <v>649</v>
      </c>
      <c r="D173" s="128" t="s">
        <v>498</v>
      </c>
      <c r="E173" s="263" t="s">
        <v>18</v>
      </c>
      <c r="F173" s="100">
        <v>397.93</v>
      </c>
      <c r="G173" s="263">
        <v>6</v>
      </c>
      <c r="H173" s="129">
        <f t="shared" si="17"/>
        <v>2387.58</v>
      </c>
    </row>
    <row r="174" spans="2:8" customFormat="1" x14ac:dyDescent="0.25">
      <c r="B174" s="356"/>
      <c r="C174" s="357" t="s">
        <v>219</v>
      </c>
      <c r="D174" s="358" t="s">
        <v>557</v>
      </c>
      <c r="E174" s="359"/>
      <c r="F174" s="360"/>
      <c r="G174" s="361"/>
      <c r="H174" s="362">
        <f>SUM(H175:H176)</f>
        <v>4376.6499999999996</v>
      </c>
    </row>
    <row r="175" spans="2:8" customFormat="1" ht="26.25" x14ac:dyDescent="0.25">
      <c r="B175" s="367" t="s">
        <v>559</v>
      </c>
      <c r="C175" s="267" t="s">
        <v>650</v>
      </c>
      <c r="D175" s="128" t="s">
        <v>560</v>
      </c>
      <c r="E175" s="263" t="s">
        <v>162</v>
      </c>
      <c r="F175" s="100">
        <v>530.99</v>
      </c>
      <c r="G175" s="263">
        <v>5</v>
      </c>
      <c r="H175" s="129">
        <f t="shared" si="14"/>
        <v>2654.95</v>
      </c>
    </row>
    <row r="176" spans="2:8" customFormat="1" x14ac:dyDescent="0.25">
      <c r="B176" s="367" t="s">
        <v>562</v>
      </c>
      <c r="C176" s="267" t="s">
        <v>651</v>
      </c>
      <c r="D176" s="97" t="s">
        <v>561</v>
      </c>
      <c r="E176" s="263" t="s">
        <v>45</v>
      </c>
      <c r="F176" s="100">
        <v>114.78</v>
      </c>
      <c r="G176" s="263">
        <v>15</v>
      </c>
      <c r="H176" s="129">
        <f t="shared" si="14"/>
        <v>1721.7</v>
      </c>
    </row>
    <row r="177" spans="2:8" customFormat="1" ht="15.75" x14ac:dyDescent="0.25">
      <c r="B177" s="281"/>
      <c r="C177" s="287">
        <v>4</v>
      </c>
      <c r="D177" s="282" t="s">
        <v>669</v>
      </c>
      <c r="E177" s="269" t="s">
        <v>88</v>
      </c>
      <c r="F177" s="284"/>
      <c r="G177" s="288"/>
      <c r="H177" s="270">
        <f>H178+H187+H189+H191+H196</f>
        <v>11093.437000000002</v>
      </c>
    </row>
    <row r="178" spans="2:8" customFormat="1" x14ac:dyDescent="0.25">
      <c r="B178" s="356"/>
      <c r="C178" s="357" t="s">
        <v>36</v>
      </c>
      <c r="D178" s="358" t="s">
        <v>364</v>
      </c>
      <c r="E178" s="359"/>
      <c r="F178" s="360"/>
      <c r="G178" s="361"/>
      <c r="H178" s="362">
        <f>SUM(H179:H186)</f>
        <v>4130.8600000000006</v>
      </c>
    </row>
    <row r="179" spans="2:8" customFormat="1" x14ac:dyDescent="0.25">
      <c r="B179" s="263" t="s">
        <v>368</v>
      </c>
      <c r="C179" s="267" t="s">
        <v>670</v>
      </c>
      <c r="D179" s="97" t="s">
        <v>367</v>
      </c>
      <c r="E179" s="263" t="s">
        <v>162</v>
      </c>
      <c r="F179" s="100">
        <v>36.630000000000003</v>
      </c>
      <c r="G179" s="355">
        <v>1.8</v>
      </c>
      <c r="H179" s="129">
        <f>G179*F179</f>
        <v>65.934000000000012</v>
      </c>
    </row>
    <row r="180" spans="2:8" customFormat="1" x14ac:dyDescent="0.25">
      <c r="B180" s="263" t="s">
        <v>366</v>
      </c>
      <c r="C180" s="267" t="s">
        <v>700</v>
      </c>
      <c r="D180" s="97" t="s">
        <v>365</v>
      </c>
      <c r="E180" s="263" t="s">
        <v>45</v>
      </c>
      <c r="F180" s="100">
        <v>61.92</v>
      </c>
      <c r="G180" s="355">
        <v>12</v>
      </c>
      <c r="H180" s="129">
        <f>G180*F180</f>
        <v>743.04</v>
      </c>
    </row>
    <row r="181" spans="2:8" customFormat="1" x14ac:dyDescent="0.25">
      <c r="B181" s="263" t="s">
        <v>369</v>
      </c>
      <c r="C181" s="267" t="s">
        <v>677</v>
      </c>
      <c r="D181" s="97" t="s">
        <v>371</v>
      </c>
      <c r="E181" s="263" t="s">
        <v>18</v>
      </c>
      <c r="F181" s="100">
        <v>60.16</v>
      </c>
      <c r="G181" s="355">
        <v>4.8</v>
      </c>
      <c r="H181" s="129">
        <f t="shared" ref="H181:H186" si="18">G181*F181</f>
        <v>288.76799999999997</v>
      </c>
    </row>
    <row r="182" spans="2:8" customFormat="1" x14ac:dyDescent="0.25">
      <c r="B182" s="263" t="s">
        <v>370</v>
      </c>
      <c r="C182" s="267" t="s">
        <v>678</v>
      </c>
      <c r="D182" s="97" t="s">
        <v>372</v>
      </c>
      <c r="E182" s="263" t="s">
        <v>119</v>
      </c>
      <c r="F182" s="100">
        <v>5.46</v>
      </c>
      <c r="G182" s="355">
        <v>120</v>
      </c>
      <c r="H182" s="129">
        <f t="shared" si="18"/>
        <v>655.20000000000005</v>
      </c>
    </row>
    <row r="183" spans="2:8" customFormat="1" x14ac:dyDescent="0.25">
      <c r="B183" s="263" t="s">
        <v>374</v>
      </c>
      <c r="C183" s="267" t="s">
        <v>679</v>
      </c>
      <c r="D183" s="97" t="s">
        <v>373</v>
      </c>
      <c r="E183" s="263" t="s">
        <v>162</v>
      </c>
      <c r="F183" s="100">
        <v>271.64</v>
      </c>
      <c r="G183" s="355">
        <v>1.5</v>
      </c>
      <c r="H183" s="129">
        <f t="shared" si="18"/>
        <v>407.46</v>
      </c>
    </row>
    <row r="184" spans="2:8" customFormat="1" ht="26.25" x14ac:dyDescent="0.25">
      <c r="B184" s="263" t="s">
        <v>379</v>
      </c>
      <c r="C184" s="267" t="s">
        <v>680</v>
      </c>
      <c r="D184" s="128" t="s">
        <v>380</v>
      </c>
      <c r="E184" s="263" t="s">
        <v>18</v>
      </c>
      <c r="F184" s="100">
        <v>31.74</v>
      </c>
      <c r="G184" s="355">
        <v>6.7</v>
      </c>
      <c r="H184" s="129">
        <f t="shared" si="18"/>
        <v>212.65799999999999</v>
      </c>
    </row>
    <row r="185" spans="2:8" customFormat="1" x14ac:dyDescent="0.25">
      <c r="B185" s="263" t="s">
        <v>375</v>
      </c>
      <c r="C185" s="267" t="s">
        <v>681</v>
      </c>
      <c r="D185" s="128" t="s">
        <v>377</v>
      </c>
      <c r="E185" s="263" t="s">
        <v>30</v>
      </c>
      <c r="F185" s="100">
        <v>18.46</v>
      </c>
      <c r="G185" s="355">
        <v>44</v>
      </c>
      <c r="H185" s="129">
        <f t="shared" si="18"/>
        <v>812.24</v>
      </c>
    </row>
    <row r="186" spans="2:8" customFormat="1" x14ac:dyDescent="0.25">
      <c r="B186" s="263" t="s">
        <v>376</v>
      </c>
      <c r="C186" s="267" t="s">
        <v>682</v>
      </c>
      <c r="D186" s="128" t="s">
        <v>378</v>
      </c>
      <c r="E186" s="263" t="s">
        <v>30</v>
      </c>
      <c r="F186" s="100">
        <v>21.49</v>
      </c>
      <c r="G186" s="355">
        <v>44</v>
      </c>
      <c r="H186" s="129">
        <f t="shared" si="18"/>
        <v>945.56</v>
      </c>
    </row>
    <row r="187" spans="2:8" customFormat="1" x14ac:dyDescent="0.25">
      <c r="B187" s="356"/>
      <c r="C187" s="357" t="s">
        <v>63</v>
      </c>
      <c r="D187" s="358" t="s">
        <v>197</v>
      </c>
      <c r="E187" s="359"/>
      <c r="F187" s="360"/>
      <c r="G187" s="361"/>
      <c r="H187" s="362">
        <f>SUM(H188:H188)</f>
        <v>2567.6910000000003</v>
      </c>
    </row>
    <row r="188" spans="2:8" customFormat="1" x14ac:dyDescent="0.25">
      <c r="B188" s="369" t="s">
        <v>671</v>
      </c>
      <c r="C188" s="263" t="s">
        <v>683</v>
      </c>
      <c r="D188" s="97" t="s">
        <v>672</v>
      </c>
      <c r="E188" s="263" t="s">
        <v>18</v>
      </c>
      <c r="F188" s="100">
        <v>53.83</v>
      </c>
      <c r="G188" s="267">
        <v>47.7</v>
      </c>
      <c r="H188" s="129">
        <f t="shared" ref="H188" si="19">G188*F188</f>
        <v>2567.6910000000003</v>
      </c>
    </row>
    <row r="189" spans="2:8" customFormat="1" x14ac:dyDescent="0.25">
      <c r="B189" s="356"/>
      <c r="C189" s="357" t="s">
        <v>64</v>
      </c>
      <c r="D189" s="358" t="s">
        <v>390</v>
      </c>
      <c r="E189" s="359"/>
      <c r="F189" s="360"/>
      <c r="G189" s="361"/>
      <c r="H189" s="362">
        <f>SUM(H190:H190)</f>
        <v>317.53200000000004</v>
      </c>
    </row>
    <row r="190" spans="2:8" customFormat="1" x14ac:dyDescent="0.25">
      <c r="B190" s="263" t="s">
        <v>392</v>
      </c>
      <c r="C190" s="267" t="s">
        <v>684</v>
      </c>
      <c r="D190" s="128" t="s">
        <v>393</v>
      </c>
      <c r="E190" s="263" t="s">
        <v>18</v>
      </c>
      <c r="F190" s="100">
        <v>33.78</v>
      </c>
      <c r="G190" s="263">
        <v>9.4</v>
      </c>
      <c r="H190" s="129">
        <f t="shared" ref="H190" si="20">G190*F190</f>
        <v>317.53200000000004</v>
      </c>
    </row>
    <row r="191" spans="2:8" customFormat="1" x14ac:dyDescent="0.25">
      <c r="B191" s="356"/>
      <c r="C191" s="357" t="s">
        <v>65</v>
      </c>
      <c r="D191" s="358" t="s">
        <v>396</v>
      </c>
      <c r="E191" s="359"/>
      <c r="F191" s="360"/>
      <c r="G191" s="361"/>
      <c r="H191" s="362">
        <f>SUM(H192:H195)</f>
        <v>1397.5500000000002</v>
      </c>
    </row>
    <row r="192" spans="2:8" customFormat="1" x14ac:dyDescent="0.25">
      <c r="B192" s="263" t="s">
        <v>397</v>
      </c>
      <c r="C192" s="263" t="s">
        <v>685</v>
      </c>
      <c r="D192" s="97" t="s">
        <v>398</v>
      </c>
      <c r="E192" s="263" t="s">
        <v>18</v>
      </c>
      <c r="F192" s="100">
        <v>5.14</v>
      </c>
      <c r="G192" s="263">
        <v>82.5</v>
      </c>
      <c r="H192" s="129">
        <f t="shared" ref="H192:H195" si="21">G192*F192</f>
        <v>424.04999999999995</v>
      </c>
    </row>
    <row r="193" spans="2:8" customFormat="1" x14ac:dyDescent="0.25">
      <c r="B193" s="263" t="s">
        <v>699</v>
      </c>
      <c r="C193" s="263" t="s">
        <v>686</v>
      </c>
      <c r="D193" s="97" t="s">
        <v>698</v>
      </c>
      <c r="E193" s="263" t="s">
        <v>18</v>
      </c>
      <c r="F193" s="100">
        <v>0.71</v>
      </c>
      <c r="G193" s="263">
        <v>82.5</v>
      </c>
      <c r="H193" s="129">
        <f t="shared" si="21"/>
        <v>58.574999999999996</v>
      </c>
    </row>
    <row r="194" spans="2:8" customFormat="1" x14ac:dyDescent="0.25">
      <c r="B194" s="263" t="s">
        <v>412</v>
      </c>
      <c r="C194" s="263" t="s">
        <v>687</v>
      </c>
      <c r="D194" s="97" t="s">
        <v>409</v>
      </c>
      <c r="E194" s="263" t="s">
        <v>162</v>
      </c>
      <c r="F194" s="100">
        <v>2.6</v>
      </c>
      <c r="G194" s="263">
        <v>82.5</v>
      </c>
      <c r="H194" s="129">
        <f t="shared" si="21"/>
        <v>214.5</v>
      </c>
    </row>
    <row r="195" spans="2:8" customFormat="1" ht="26.25" x14ac:dyDescent="0.25">
      <c r="B195" s="263" t="s">
        <v>410</v>
      </c>
      <c r="C195" s="263" t="s">
        <v>688</v>
      </c>
      <c r="D195" s="128" t="s">
        <v>414</v>
      </c>
      <c r="E195" s="263" t="s">
        <v>18</v>
      </c>
      <c r="F195" s="100">
        <v>8.49</v>
      </c>
      <c r="G195" s="263">
        <v>82.5</v>
      </c>
      <c r="H195" s="129">
        <f t="shared" si="21"/>
        <v>700.42500000000007</v>
      </c>
    </row>
    <row r="196" spans="2:8" customFormat="1" x14ac:dyDescent="0.25">
      <c r="B196" s="356"/>
      <c r="C196" s="357" t="s">
        <v>66</v>
      </c>
      <c r="D196" s="358" t="s">
        <v>423</v>
      </c>
      <c r="E196" s="359"/>
      <c r="F196" s="360"/>
      <c r="G196" s="361"/>
      <c r="H196" s="362">
        <f>SUM(H197:H201)</f>
        <v>2679.8040000000001</v>
      </c>
    </row>
    <row r="197" spans="2:8" customFormat="1" x14ac:dyDescent="0.25">
      <c r="B197" s="263" t="s">
        <v>348</v>
      </c>
      <c r="C197" s="263" t="s">
        <v>689</v>
      </c>
      <c r="D197" s="128" t="s">
        <v>422</v>
      </c>
      <c r="E197" s="263" t="s">
        <v>45</v>
      </c>
      <c r="F197" s="100">
        <v>28.73</v>
      </c>
      <c r="G197" s="363">
        <v>5.6</v>
      </c>
      <c r="H197" s="129">
        <f t="shared" ref="H197:H201" si="22">G197*F197</f>
        <v>160.88800000000001</v>
      </c>
    </row>
    <row r="198" spans="2:8" customFormat="1" x14ac:dyDescent="0.25">
      <c r="B198" s="263" t="s">
        <v>375</v>
      </c>
      <c r="C198" s="263" t="s">
        <v>690</v>
      </c>
      <c r="D198" s="128" t="s">
        <v>377</v>
      </c>
      <c r="E198" s="263" t="s">
        <v>30</v>
      </c>
      <c r="F198" s="100">
        <v>18.46</v>
      </c>
      <c r="G198" s="363">
        <v>40</v>
      </c>
      <c r="H198" s="129">
        <f t="shared" si="22"/>
        <v>738.40000000000009</v>
      </c>
    </row>
    <row r="199" spans="2:8" customFormat="1" x14ac:dyDescent="0.25">
      <c r="B199" s="263" t="s">
        <v>376</v>
      </c>
      <c r="C199" s="263" t="s">
        <v>691</v>
      </c>
      <c r="D199" s="128" t="s">
        <v>378</v>
      </c>
      <c r="E199" s="263" t="s">
        <v>30</v>
      </c>
      <c r="F199" s="100">
        <v>21.49</v>
      </c>
      <c r="G199" s="363">
        <v>40</v>
      </c>
      <c r="H199" s="129">
        <f t="shared" si="22"/>
        <v>859.59999999999991</v>
      </c>
    </row>
    <row r="200" spans="2:8" customFormat="1" ht="26.25" x14ac:dyDescent="0.25">
      <c r="B200" s="98" t="s">
        <v>694</v>
      </c>
      <c r="C200" s="263" t="s">
        <v>692</v>
      </c>
      <c r="D200" s="266" t="s">
        <v>693</v>
      </c>
      <c r="E200" s="365" t="s">
        <v>18</v>
      </c>
      <c r="F200" s="100">
        <v>51.73</v>
      </c>
      <c r="G200" s="363">
        <v>10.8</v>
      </c>
      <c r="H200" s="364">
        <f t="shared" si="22"/>
        <v>558.68399999999997</v>
      </c>
    </row>
    <row r="201" spans="2:8" customFormat="1" x14ac:dyDescent="0.25">
      <c r="B201" s="367" t="s">
        <v>696</v>
      </c>
      <c r="C201" s="263" t="s">
        <v>697</v>
      </c>
      <c r="D201" s="128" t="s">
        <v>695</v>
      </c>
      <c r="E201" s="263" t="s">
        <v>18</v>
      </c>
      <c r="F201" s="100">
        <v>33.54</v>
      </c>
      <c r="G201" s="263">
        <v>10.8</v>
      </c>
      <c r="H201" s="368">
        <f t="shared" si="22"/>
        <v>362.23200000000003</v>
      </c>
    </row>
    <row r="202" spans="2:8" customFormat="1" ht="15.75" x14ac:dyDescent="0.25">
      <c r="B202" s="281"/>
      <c r="C202" s="287">
        <v>5</v>
      </c>
      <c r="D202" s="282" t="s">
        <v>661</v>
      </c>
      <c r="E202" s="269" t="s">
        <v>88</v>
      </c>
      <c r="F202" s="284"/>
      <c r="G202" s="288"/>
      <c r="H202" s="270">
        <f>SUM(H203:H205)</f>
        <v>7356.56</v>
      </c>
    </row>
    <row r="203" spans="2:8" customFormat="1" x14ac:dyDescent="0.25">
      <c r="B203" s="354" t="s">
        <v>663</v>
      </c>
      <c r="C203" s="263" t="s">
        <v>85</v>
      </c>
      <c r="D203" s="97" t="s">
        <v>662</v>
      </c>
      <c r="E203" s="263" t="s">
        <v>27</v>
      </c>
      <c r="F203" s="100">
        <v>1614.18</v>
      </c>
      <c r="G203" s="263">
        <v>1</v>
      </c>
      <c r="H203" s="129">
        <f t="shared" ref="H203:H205" si="23">G203*F203</f>
        <v>1614.18</v>
      </c>
    </row>
    <row r="204" spans="2:8" customFormat="1" x14ac:dyDescent="0.25">
      <c r="B204" s="367" t="s">
        <v>665</v>
      </c>
      <c r="C204" s="263" t="s">
        <v>86</v>
      </c>
      <c r="D204" s="97" t="s">
        <v>664</v>
      </c>
      <c r="E204" s="263" t="s">
        <v>27</v>
      </c>
      <c r="F204" s="100">
        <v>1860.79</v>
      </c>
      <c r="G204" s="263">
        <v>1</v>
      </c>
      <c r="H204" s="129">
        <f t="shared" si="23"/>
        <v>1860.79</v>
      </c>
    </row>
    <row r="205" spans="2:8" customFormat="1" x14ac:dyDescent="0.25">
      <c r="B205" s="367" t="s">
        <v>668</v>
      </c>
      <c r="C205" s="263" t="s">
        <v>140</v>
      </c>
      <c r="D205" s="97" t="s">
        <v>667</v>
      </c>
      <c r="E205" s="263" t="s">
        <v>27</v>
      </c>
      <c r="F205" s="100">
        <v>3881.59</v>
      </c>
      <c r="G205" s="263">
        <v>1</v>
      </c>
      <c r="H205" s="368">
        <f t="shared" si="23"/>
        <v>3881.59</v>
      </c>
    </row>
    <row r="206" spans="2:8" customFormat="1" ht="15.75" x14ac:dyDescent="0.25">
      <c r="B206" s="281"/>
      <c r="C206" s="287">
        <v>6</v>
      </c>
      <c r="D206" s="282" t="s">
        <v>659</v>
      </c>
      <c r="E206" s="269" t="s">
        <v>88</v>
      </c>
      <c r="F206" s="284"/>
      <c r="G206" s="288"/>
      <c r="H206" s="270">
        <f>SUM(H207:H207)</f>
        <v>895.2299999999999</v>
      </c>
    </row>
    <row r="207" spans="2:8" customFormat="1" x14ac:dyDescent="0.25">
      <c r="B207" s="354" t="s">
        <v>660</v>
      </c>
      <c r="C207" s="263" t="s">
        <v>228</v>
      </c>
      <c r="D207" s="97" t="s">
        <v>84</v>
      </c>
      <c r="E207" s="263" t="s">
        <v>18</v>
      </c>
      <c r="F207" s="100">
        <v>2.61</v>
      </c>
      <c r="G207" s="263">
        <v>343</v>
      </c>
      <c r="H207" s="129">
        <f t="shared" si="3"/>
        <v>895.2299999999999</v>
      </c>
    </row>
    <row r="208" spans="2:8" customFormat="1" ht="18.75" x14ac:dyDescent="0.3">
      <c r="B208" s="281"/>
      <c r="C208" s="287">
        <v>7</v>
      </c>
      <c r="D208" s="286" t="s">
        <v>13</v>
      </c>
      <c r="E208" s="283" t="s">
        <v>88</v>
      </c>
      <c r="F208" s="284"/>
      <c r="G208" s="285"/>
      <c r="H208" s="271">
        <f>H14+H101+H10+H206+H202+H177</f>
        <v>242240.42720000003</v>
      </c>
    </row>
    <row r="209" spans="2:8" customFormat="1" ht="18.75" x14ac:dyDescent="0.3">
      <c r="B209" s="281"/>
      <c r="C209" s="278" t="s">
        <v>229</v>
      </c>
      <c r="D209" s="169" t="str">
        <f>"BDI "&amp;TEXT(D237,"0%")</f>
        <v>BDI 18%</v>
      </c>
      <c r="E209" s="283" t="s">
        <v>88</v>
      </c>
      <c r="F209" s="284"/>
      <c r="G209" s="285"/>
      <c r="H209" s="272">
        <f>H208*D237</f>
        <v>43603.276896000003</v>
      </c>
    </row>
    <row r="210" spans="2:8" customFormat="1" ht="18.75" x14ac:dyDescent="0.3">
      <c r="B210" s="281"/>
      <c r="C210" s="278" t="s">
        <v>230</v>
      </c>
      <c r="D210" s="286" t="str">
        <f>"Total + BDI "&amp;TEXT(D237,"0%")</f>
        <v>Total + BDI 18%</v>
      </c>
      <c r="E210" s="283" t="s">
        <v>88</v>
      </c>
      <c r="F210" s="284"/>
      <c r="G210" s="285"/>
      <c r="H210" s="271">
        <f>H209+H208</f>
        <v>285843.70409600006</v>
      </c>
    </row>
    <row r="211" spans="2:8" customFormat="1" x14ac:dyDescent="0.25">
      <c r="B211" s="211"/>
      <c r="C211" s="4"/>
      <c r="D211" s="4"/>
      <c r="E211" s="211"/>
      <c r="F211" s="216"/>
      <c r="G211" s="211"/>
      <c r="H211" s="4"/>
    </row>
    <row r="212" spans="2:8" customFormat="1" ht="9.75" customHeight="1" x14ac:dyDescent="0.25">
      <c r="B212" s="395"/>
      <c r="C212" s="395"/>
      <c r="D212" s="395"/>
      <c r="E212" s="395"/>
      <c r="F212" s="395"/>
      <c r="G212" s="395"/>
      <c r="H212" s="395"/>
    </row>
    <row r="213" spans="2:8" customFormat="1" ht="9.75" customHeight="1" thickBot="1" x14ac:dyDescent="0.3">
      <c r="B213" s="268"/>
      <c r="C213" s="268"/>
      <c r="D213" s="268"/>
      <c r="E213" s="268"/>
      <c r="F213" s="268"/>
      <c r="G213" s="268"/>
      <c r="H213" s="268"/>
    </row>
    <row r="214" spans="2:8" customFormat="1" ht="9.75" customHeight="1" thickBot="1" x14ac:dyDescent="0.3">
      <c r="B214" s="291" t="s">
        <v>297</v>
      </c>
      <c r="C214" s="292"/>
      <c r="D214" s="292"/>
      <c r="E214" s="292"/>
      <c r="F214" s="292"/>
      <c r="G214" s="292"/>
      <c r="H214" s="293"/>
    </row>
    <row r="215" spans="2:8" customFormat="1" x14ac:dyDescent="0.25">
      <c r="B215" s="294"/>
      <c r="C215" s="295"/>
      <c r="D215" s="296"/>
      <c r="E215" s="297"/>
      <c r="F215" s="297"/>
      <c r="G215" s="295"/>
      <c r="H215" s="298"/>
    </row>
    <row r="216" spans="2:8" customFormat="1" ht="15.75" thickBot="1" x14ac:dyDescent="0.3">
      <c r="B216" s="299" t="s">
        <v>319</v>
      </c>
      <c r="C216" s="300" t="s">
        <v>320</v>
      </c>
      <c r="D216" s="301"/>
      <c r="E216" s="301"/>
      <c r="F216" s="301"/>
      <c r="G216" s="301"/>
      <c r="H216" s="302"/>
    </row>
    <row r="217" spans="2:8" customFormat="1" x14ac:dyDescent="0.25">
      <c r="B217" s="303">
        <v>1</v>
      </c>
      <c r="C217" s="304" t="s">
        <v>321</v>
      </c>
      <c r="D217" s="305"/>
      <c r="E217" s="305"/>
      <c r="F217" s="305"/>
      <c r="G217" s="306"/>
      <c r="H217" s="307">
        <v>0.03</v>
      </c>
    </row>
    <row r="218" spans="2:8" customFormat="1" ht="15.75" thickBot="1" x14ac:dyDescent="0.3">
      <c r="B218" s="308">
        <v>2</v>
      </c>
      <c r="C218" s="309" t="s">
        <v>322</v>
      </c>
      <c r="D218" s="310"/>
      <c r="E218" s="310"/>
      <c r="F218" s="310"/>
      <c r="G218" s="310"/>
      <c r="H218" s="311">
        <v>8.0000000000000002E-3</v>
      </c>
    </row>
    <row r="219" spans="2:8" customFormat="1" ht="15.75" thickBot="1" x14ac:dyDescent="0.3">
      <c r="B219" s="312"/>
      <c r="C219" s="301"/>
      <c r="D219" s="301"/>
      <c r="E219" s="313" t="s">
        <v>323</v>
      </c>
      <c r="F219" s="313"/>
      <c r="G219" s="314"/>
      <c r="H219" s="315">
        <f>H218+H217</f>
        <v>3.7999999999999999E-2</v>
      </c>
    </row>
    <row r="220" spans="2:8" customFormat="1" ht="15.75" thickBot="1" x14ac:dyDescent="0.3">
      <c r="B220" s="299" t="s">
        <v>324</v>
      </c>
      <c r="C220" s="300" t="s">
        <v>325</v>
      </c>
      <c r="D220" s="301"/>
      <c r="E220" s="301"/>
      <c r="F220" s="301"/>
      <c r="G220" s="301"/>
      <c r="H220" s="316"/>
    </row>
    <row r="221" spans="2:8" x14ac:dyDescent="0.25">
      <c r="B221" s="303">
        <v>3</v>
      </c>
      <c r="C221" s="304" t="s">
        <v>326</v>
      </c>
      <c r="D221" s="305"/>
      <c r="E221" s="305"/>
      <c r="F221" s="305"/>
      <c r="G221" s="306"/>
      <c r="H221" s="317">
        <v>9.7000000000000003E-3</v>
      </c>
    </row>
    <row r="222" spans="2:8" x14ac:dyDescent="0.25">
      <c r="B222" s="318">
        <v>4</v>
      </c>
      <c r="C222" s="319" t="s">
        <v>327</v>
      </c>
      <c r="D222" s="301"/>
      <c r="E222" s="301"/>
      <c r="F222" s="301"/>
      <c r="G222" s="320"/>
      <c r="H222" s="321">
        <v>8.0000000000000002E-3</v>
      </c>
    </row>
    <row r="223" spans="2:8" x14ac:dyDescent="0.25">
      <c r="B223" s="318">
        <v>5</v>
      </c>
      <c r="C223" s="319" t="s">
        <v>328</v>
      </c>
      <c r="D223" s="301"/>
      <c r="E223" s="301"/>
      <c r="F223" s="301"/>
      <c r="G223" s="320"/>
      <c r="H223" s="321">
        <v>6.1600000000000002E-2</v>
      </c>
    </row>
    <row r="224" spans="2:8" ht="15.75" thickBot="1" x14ac:dyDescent="0.3">
      <c r="B224" s="308">
        <v>6</v>
      </c>
      <c r="C224" s="309" t="s">
        <v>329</v>
      </c>
      <c r="D224" s="310"/>
      <c r="E224" s="310"/>
      <c r="F224" s="310"/>
      <c r="G224" s="322"/>
      <c r="H224" s="311">
        <v>5.8999999999999999E-3</v>
      </c>
    </row>
    <row r="225" spans="2:12" ht="15.75" thickBot="1" x14ac:dyDescent="0.3">
      <c r="B225" s="312"/>
      <c r="C225" s="301"/>
      <c r="D225" s="301"/>
      <c r="E225" s="313" t="s">
        <v>330</v>
      </c>
      <c r="F225" s="313"/>
      <c r="G225" s="314"/>
      <c r="H225" s="315">
        <f>SUM(H221:H224)</f>
        <v>8.5200000000000012E-2</v>
      </c>
    </row>
    <row r="226" spans="2:12" ht="15.75" thickBot="1" x14ac:dyDescent="0.3">
      <c r="B226" s="299" t="s">
        <v>331</v>
      </c>
      <c r="C226" s="300" t="s">
        <v>332</v>
      </c>
      <c r="D226" s="301"/>
      <c r="E226" s="301"/>
      <c r="F226" s="301"/>
      <c r="G226" s="301"/>
      <c r="H226" s="316"/>
    </row>
    <row r="227" spans="2:12" x14ac:dyDescent="0.25">
      <c r="B227" s="303">
        <v>7</v>
      </c>
      <c r="C227" s="304" t="s">
        <v>333</v>
      </c>
      <c r="D227" s="305"/>
      <c r="E227" s="305"/>
      <c r="F227" s="305"/>
      <c r="G227" s="305"/>
      <c r="H227" s="323">
        <v>0.02</v>
      </c>
    </row>
    <row r="228" spans="2:12" x14ac:dyDescent="0.25">
      <c r="B228" s="318">
        <v>8</v>
      </c>
      <c r="C228" s="319" t="s">
        <v>334</v>
      </c>
      <c r="D228" s="301"/>
      <c r="E228" s="301"/>
      <c r="F228" s="301"/>
      <c r="G228" s="301"/>
      <c r="H228" s="321">
        <v>1.6500000000000001E-2</v>
      </c>
      <c r="I228" s="264"/>
      <c r="J228" s="289"/>
      <c r="K228" s="289"/>
    </row>
    <row r="229" spans="2:12" x14ac:dyDescent="0.25">
      <c r="B229" s="318">
        <v>9</v>
      </c>
      <c r="C229" s="319" t="s">
        <v>343</v>
      </c>
      <c r="D229" s="301"/>
      <c r="E229" s="301"/>
      <c r="F229" s="301"/>
      <c r="G229" s="301"/>
      <c r="H229" s="321">
        <v>0.02</v>
      </c>
      <c r="J229" s="208"/>
      <c r="K229" s="289"/>
    </row>
    <row r="230" spans="2:12" ht="15.75" thickBot="1" x14ac:dyDescent="0.3">
      <c r="B230" s="308">
        <v>10</v>
      </c>
      <c r="C230" s="309" t="s">
        <v>335</v>
      </c>
      <c r="D230" s="310"/>
      <c r="E230" s="310"/>
      <c r="F230" s="310"/>
      <c r="G230" s="310"/>
      <c r="H230" s="311">
        <v>0.03</v>
      </c>
      <c r="J230" s="208"/>
      <c r="K230" s="289"/>
    </row>
    <row r="231" spans="2:12" ht="15.75" thickBot="1" x14ac:dyDescent="0.3">
      <c r="B231" s="324"/>
      <c r="C231" s="301"/>
      <c r="D231" s="301"/>
      <c r="E231" s="313" t="s">
        <v>336</v>
      </c>
      <c r="F231" s="313"/>
      <c r="G231" s="314"/>
      <c r="H231" s="315">
        <f>SUM(H227:H230)</f>
        <v>8.6500000000000007E-2</v>
      </c>
      <c r="J231" s="208"/>
      <c r="K231" s="289"/>
    </row>
    <row r="232" spans="2:12" x14ac:dyDescent="0.25">
      <c r="B232" s="324"/>
      <c r="C232" s="301"/>
      <c r="D232" s="301"/>
      <c r="E232" s="301"/>
      <c r="F232" s="301"/>
      <c r="G232" s="301"/>
      <c r="H232" s="325"/>
      <c r="I232" s="290"/>
      <c r="J232" s="208"/>
      <c r="K232" s="289"/>
    </row>
    <row r="233" spans="2:12" ht="15.75" thickBot="1" x14ac:dyDescent="0.3">
      <c r="B233" s="326" t="s">
        <v>337</v>
      </c>
      <c r="C233" s="327"/>
      <c r="D233" s="327"/>
      <c r="E233" s="327"/>
      <c r="F233" s="327"/>
      <c r="G233" s="327"/>
      <c r="H233" s="328"/>
      <c r="J233" s="208"/>
      <c r="K233" s="289"/>
    </row>
    <row r="234" spans="2:12" ht="15.75" thickBot="1" x14ac:dyDescent="0.3">
      <c r="B234" s="329"/>
      <c r="C234" s="330"/>
      <c r="D234" s="330"/>
      <c r="E234" s="330"/>
      <c r="F234" s="330"/>
      <c r="G234" s="331"/>
      <c r="H234" s="332">
        <f>H231+H225+H219</f>
        <v>0.20970000000000003</v>
      </c>
      <c r="J234" s="265"/>
      <c r="K234" s="265"/>
    </row>
    <row r="235" spans="2:12" ht="15.75" thickBot="1" x14ac:dyDescent="0.3"/>
    <row r="236" spans="2:12" ht="16.5" thickBot="1" x14ac:dyDescent="0.3">
      <c r="B236" s="389" t="s">
        <v>297</v>
      </c>
      <c r="C236" s="390"/>
      <c r="D236" s="390"/>
      <c r="E236" s="221"/>
      <c r="F236" s="210"/>
      <c r="G236" s="209"/>
    </row>
    <row r="237" spans="2:12" ht="16.5" thickBot="1" x14ac:dyDescent="0.3">
      <c r="B237" s="391" t="s">
        <v>298</v>
      </c>
      <c r="C237" s="392"/>
      <c r="D237" s="206">
        <v>0.18</v>
      </c>
      <c r="E237" s="214"/>
      <c r="F237" s="218"/>
      <c r="G237" s="207"/>
      <c r="J237" s="208"/>
    </row>
    <row r="238" spans="2:12" ht="15.75" thickBot="1" x14ac:dyDescent="0.3">
      <c r="J238" s="4" t="str">
        <f>C5&amp;" - "&amp;TEXT(H208,"R$#.##0,00")&amp;" (SEM BDI)"</f>
        <v>REFORMA DA CASA DE PASSAGEM - R$242.240,43 (SEM BDI)</v>
      </c>
    </row>
    <row r="239" spans="2:12" ht="15.75" x14ac:dyDescent="0.25">
      <c r="B239" s="393"/>
      <c r="C239" s="394"/>
      <c r="D239" s="394"/>
      <c r="E239" s="213"/>
      <c r="F239" s="217"/>
      <c r="G239" s="213"/>
      <c r="H239" s="102"/>
      <c r="J239" s="4" t="str">
        <f>C5&amp;" - "&amp;TEXT(H210,"R$#.##0,00")&amp;" (COM BDI)"</f>
        <v>REFORMA DA CASA DE PASSAGEM - R$285.843,70 (COM BDI)</v>
      </c>
    </row>
    <row r="240" spans="2:12" ht="15.75" thickBot="1" x14ac:dyDescent="0.3">
      <c r="B240" s="212"/>
      <c r="C240" s="106"/>
      <c r="D240" s="106"/>
      <c r="E240" s="215"/>
      <c r="F240" s="219" t="s">
        <v>99</v>
      </c>
      <c r="G240" s="220"/>
      <c r="H240" s="222"/>
      <c r="K240" s="4" t="s">
        <v>339</v>
      </c>
      <c r="L240" s="4" t="s">
        <v>340</v>
      </c>
    </row>
    <row r="241" spans="2:13" x14ac:dyDescent="0.25">
      <c r="J241" s="4" t="str">
        <f>D10</f>
        <v>CANTEIRO</v>
      </c>
      <c r="K241" s="208">
        <f>H10</f>
        <v>6971.817</v>
      </c>
      <c r="L241" s="208">
        <f t="shared" ref="L241:L246" si="24">K241*(1+$D$237)</f>
        <v>8226.7440599999991</v>
      </c>
    </row>
    <row r="242" spans="2:13" x14ac:dyDescent="0.25">
      <c r="J242" s="4" t="str">
        <f>D14</f>
        <v>MÓDULO 1</v>
      </c>
      <c r="K242" s="208">
        <f>H14</f>
        <v>116360.3922</v>
      </c>
      <c r="L242" s="208">
        <f t="shared" si="24"/>
        <v>137305.262796</v>
      </c>
    </row>
    <row r="243" spans="2:13" x14ac:dyDescent="0.25">
      <c r="J243" s="4" t="str">
        <f>D101</f>
        <v>MÓDULO 2</v>
      </c>
      <c r="K243" s="208">
        <f>H101</f>
        <v>99562.991000000009</v>
      </c>
      <c r="L243" s="208">
        <f t="shared" si="24"/>
        <v>117484.32938000001</v>
      </c>
    </row>
    <row r="244" spans="2:13" x14ac:dyDescent="0.25">
      <c r="B244" s="4"/>
      <c r="E244" s="4"/>
      <c r="F244" s="4"/>
      <c r="G244" s="4"/>
      <c r="J244" s="4" t="str">
        <f>D177</f>
        <v>CANIL</v>
      </c>
      <c r="K244" s="208">
        <f>H177</f>
        <v>11093.437000000002</v>
      </c>
      <c r="L244" s="208">
        <f t="shared" si="24"/>
        <v>13090.255660000001</v>
      </c>
    </row>
    <row r="245" spans="2:13" x14ac:dyDescent="0.25">
      <c r="B245" s="4"/>
      <c r="E245" s="4"/>
      <c r="F245" s="4"/>
      <c r="G245" s="4"/>
      <c r="J245" s="4" t="str">
        <f>D202</f>
        <v>PROJETOS</v>
      </c>
      <c r="K245" s="208">
        <f>H202</f>
        <v>7356.56</v>
      </c>
      <c r="L245" s="208">
        <f t="shared" si="24"/>
        <v>8680.7407999999996</v>
      </c>
    </row>
    <row r="246" spans="2:13" x14ac:dyDescent="0.25">
      <c r="B246" s="4"/>
      <c r="E246" s="4"/>
      <c r="F246" s="4"/>
      <c r="G246" s="4"/>
      <c r="J246" s="4" t="str">
        <f>D206</f>
        <v>LIMPEZA</v>
      </c>
      <c r="K246" s="208">
        <f>H206</f>
        <v>895.2299999999999</v>
      </c>
      <c r="L246" s="208">
        <f t="shared" si="24"/>
        <v>1056.3713999999998</v>
      </c>
    </row>
    <row r="247" spans="2:13" x14ac:dyDescent="0.25">
      <c r="B247" s="4"/>
      <c r="E247" s="4"/>
      <c r="F247" s="4"/>
      <c r="G247" s="4"/>
      <c r="J247" s="347" t="s">
        <v>341</v>
      </c>
      <c r="K247" s="208">
        <f>SUM(K241:K246)</f>
        <v>242240.42720000003</v>
      </c>
      <c r="L247" s="208">
        <f>SUM(L241:L246)</f>
        <v>285843.704096</v>
      </c>
      <c r="M247" s="4" t="str">
        <f>IF(L247=H210,"ok","N OK")</f>
        <v>ok</v>
      </c>
    </row>
    <row r="248" spans="2:13" x14ac:dyDescent="0.25">
      <c r="B248" s="4"/>
      <c r="E248" s="4"/>
      <c r="F248" s="4"/>
      <c r="G248" s="4"/>
    </row>
    <row r="249" spans="2:13" x14ac:dyDescent="0.25">
      <c r="B249" s="4"/>
      <c r="E249" s="4"/>
      <c r="F249" s="4"/>
      <c r="G249" s="4"/>
    </row>
    <row r="250" spans="2:13" x14ac:dyDescent="0.25">
      <c r="B250" s="4"/>
      <c r="E250" s="4"/>
      <c r="F250" s="4"/>
      <c r="G250" s="4"/>
    </row>
    <row r="251" spans="2:13" x14ac:dyDescent="0.25">
      <c r="B251" s="4"/>
      <c r="E251" s="4"/>
      <c r="F251" s="4"/>
      <c r="G251" s="4"/>
    </row>
  </sheetData>
  <mergeCells count="18">
    <mergeCell ref="B236:D236"/>
    <mergeCell ref="B237:C237"/>
    <mergeCell ref="B239:D239"/>
    <mergeCell ref="C7:D7"/>
    <mergeCell ref="E7:F7"/>
    <mergeCell ref="B212:H212"/>
    <mergeCell ref="G7:H7"/>
    <mergeCell ref="C8:D8"/>
    <mergeCell ref="E8:F8"/>
    <mergeCell ref="G8:H8"/>
    <mergeCell ref="C6:D6"/>
    <mergeCell ref="E6:F6"/>
    <mergeCell ref="G6:H6"/>
    <mergeCell ref="B3:H3"/>
    <mergeCell ref="G4:H4"/>
    <mergeCell ref="C5:D5"/>
    <mergeCell ref="E5:F5"/>
    <mergeCell ref="G5:H5"/>
  </mergeCells>
  <pageMargins left="0.511811024" right="0.511811024" top="0.78740157499999996" bottom="0.41" header="0.31496062000000002" footer="0.31496062000000002"/>
  <pageSetup paperSize="9" scale="61" fitToHeight="0" orientation="portrait" r:id="rId1"/>
  <rowBreaks count="5" manualBreakCount="5">
    <brk id="74" min="1" max="7" man="1"/>
    <brk id="148" min="1" max="7" man="1"/>
    <brk id="222" min="1" max="7" man="1"/>
    <brk id="273" min="1" max="7" man="1"/>
    <brk id="319" min="1" max="7" man="1"/>
  </rowBreaks>
  <ignoredErrors>
    <ignoredError sqref="H206 H61 H96 H81 H16:H50 H109 H111 H120 H107 H168 H174 H187:H188 H191" formula="1"/>
    <ignoredError sqref="M247 L245:L246 L240:L24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47"/>
  <sheetViews>
    <sheetView workbookViewId="0">
      <selection sqref="A1:XFD1048576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02" t="s">
        <v>100</v>
      </c>
      <c r="C3" s="403"/>
      <c r="D3" s="403"/>
      <c r="E3" s="403"/>
      <c r="F3" s="403"/>
      <c r="G3" s="403"/>
      <c r="H3" s="403"/>
      <c r="I3" s="404"/>
    </row>
    <row r="4" spans="2:9" ht="1.5" customHeight="1" x14ac:dyDescent="0.25">
      <c r="B4" s="6"/>
      <c r="C4" s="7"/>
      <c r="D4" s="2"/>
      <c r="E4" s="3"/>
      <c r="F4" s="5"/>
      <c r="G4" s="405"/>
      <c r="H4" s="405"/>
      <c r="I4" s="405"/>
    </row>
    <row r="5" spans="2:9" ht="3" customHeight="1" thickBot="1" x14ac:dyDescent="0.3">
      <c r="B5" s="16"/>
      <c r="C5" s="17"/>
      <c r="D5" s="18"/>
      <c r="E5" s="19"/>
      <c r="F5" s="20"/>
      <c r="G5" s="373"/>
      <c r="H5" s="373"/>
      <c r="I5" s="1"/>
    </row>
    <row r="6" spans="2:9" ht="61.5" customHeight="1" thickBot="1" x14ac:dyDescent="0.3">
      <c r="B6" s="375" t="s">
        <v>1</v>
      </c>
      <c r="C6" s="406" t="s">
        <v>144</v>
      </c>
      <c r="D6" s="407"/>
      <c r="E6" s="407"/>
      <c r="F6" s="407"/>
      <c r="G6" s="407"/>
      <c r="H6" s="407"/>
      <c r="I6" s="407"/>
    </row>
    <row r="7" spans="2:9" ht="16.5" thickBot="1" x14ac:dyDescent="0.3">
      <c r="B7" s="376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3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36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39">
        <v>2</v>
      </c>
      <c r="D11" s="132" t="s">
        <v>112</v>
      </c>
      <c r="E11" s="133" t="s">
        <v>88</v>
      </c>
      <c r="F11" s="134"/>
      <c r="G11" s="134"/>
      <c r="H11" s="153">
        <f>SUM(H12:H26)</f>
        <v>3885.4447</v>
      </c>
      <c r="I11" s="153">
        <f t="shared" si="0"/>
        <v>287522.90779999999</v>
      </c>
    </row>
    <row r="12" spans="2:9" x14ac:dyDescent="0.25">
      <c r="B12" s="114">
        <v>72086</v>
      </c>
      <c r="C12" s="98" t="s">
        <v>90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21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26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91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 t="s">
        <v>102</v>
      </c>
      <c r="C15" s="98" t="s">
        <v>92</v>
      </c>
      <c r="D15" s="97" t="s">
        <v>101</v>
      </c>
      <c r="E15" s="98" t="s">
        <v>45</v>
      </c>
      <c r="F15" s="100">
        <v>17</v>
      </c>
      <c r="G15" s="107">
        <v>22.43</v>
      </c>
      <c r="H15" s="99">
        <f t="shared" si="1"/>
        <v>381.31</v>
      </c>
      <c r="I15" s="150">
        <f t="shared" si="0"/>
        <v>28216.94</v>
      </c>
    </row>
    <row r="16" spans="2:9" x14ac:dyDescent="0.25">
      <c r="B16" s="114">
        <v>7175</v>
      </c>
      <c r="C16" s="98" t="s">
        <v>113</v>
      </c>
      <c r="D16" s="97" t="s">
        <v>103</v>
      </c>
      <c r="E16" s="98" t="s">
        <v>35</v>
      </c>
      <c r="F16" s="100">
        <v>0.88</v>
      </c>
      <c r="G16" s="107">
        <v>898</v>
      </c>
      <c r="H16" s="99">
        <f t="shared" si="1"/>
        <v>790.24</v>
      </c>
      <c r="I16" s="150">
        <f t="shared" si="0"/>
        <v>58477.760000000002</v>
      </c>
    </row>
    <row r="17" spans="2:9" x14ac:dyDescent="0.25">
      <c r="B17" s="114">
        <v>7181</v>
      </c>
      <c r="C17" s="98" t="s">
        <v>114</v>
      </c>
      <c r="D17" s="97" t="s">
        <v>105</v>
      </c>
      <c r="E17" s="98" t="s">
        <v>35</v>
      </c>
      <c r="F17" s="99">
        <v>2.15</v>
      </c>
      <c r="G17" s="107">
        <v>15</v>
      </c>
      <c r="H17" s="99">
        <f t="shared" si="1"/>
        <v>32.25</v>
      </c>
      <c r="I17" s="150">
        <f t="shared" si="0"/>
        <v>2386.5</v>
      </c>
    </row>
    <row r="18" spans="2:9" x14ac:dyDescent="0.25">
      <c r="B18" s="114">
        <v>7178</v>
      </c>
      <c r="C18" s="98" t="s">
        <v>115</v>
      </c>
      <c r="D18" s="97" t="s">
        <v>106</v>
      </c>
      <c r="E18" s="98" t="s">
        <v>35</v>
      </c>
      <c r="F18" s="99">
        <v>0.98</v>
      </c>
      <c r="G18" s="107">
        <v>22</v>
      </c>
      <c r="H18" s="99">
        <f t="shared" si="1"/>
        <v>21.56</v>
      </c>
      <c r="I18" s="150">
        <f t="shared" si="0"/>
        <v>1595.4399999999998</v>
      </c>
    </row>
    <row r="19" spans="2:9" x14ac:dyDescent="0.25">
      <c r="B19" s="114">
        <v>72108</v>
      </c>
      <c r="C19" s="98" t="s">
        <v>116</v>
      </c>
      <c r="D19" s="97" t="s">
        <v>107</v>
      </c>
      <c r="E19" s="98" t="s">
        <v>45</v>
      </c>
      <c r="F19" s="99">
        <v>28.74</v>
      </c>
      <c r="G19" s="107">
        <v>18.3</v>
      </c>
      <c r="H19" s="99">
        <f t="shared" si="1"/>
        <v>525.94200000000001</v>
      </c>
      <c r="I19" s="150">
        <f t="shared" si="0"/>
        <v>38919.707999999999</v>
      </c>
    </row>
    <row r="20" spans="2:9" x14ac:dyDescent="0.25">
      <c r="B20" s="114">
        <v>1108</v>
      </c>
      <c r="C20" s="98" t="s">
        <v>117</v>
      </c>
      <c r="D20" s="97" t="s">
        <v>108</v>
      </c>
      <c r="E20" s="98" t="s">
        <v>45</v>
      </c>
      <c r="F20" s="99">
        <v>13.57</v>
      </c>
      <c r="G20" s="107">
        <v>18.3</v>
      </c>
      <c r="H20" s="99">
        <f t="shared" si="1"/>
        <v>248.33100000000002</v>
      </c>
      <c r="I20" s="150">
        <f t="shared" si="0"/>
        <v>18376.494000000002</v>
      </c>
    </row>
    <row r="21" spans="2:9" x14ac:dyDescent="0.25">
      <c r="B21" s="114">
        <v>5071</v>
      </c>
      <c r="C21" s="98" t="s">
        <v>122</v>
      </c>
      <c r="D21" s="97" t="s">
        <v>118</v>
      </c>
      <c r="E21" s="98" t="s">
        <v>119</v>
      </c>
      <c r="F21" s="99">
        <v>5.83</v>
      </c>
      <c r="G21" s="107">
        <v>10</v>
      </c>
      <c r="H21" s="99">
        <f t="shared" si="1"/>
        <v>58.3</v>
      </c>
      <c r="I21" s="150">
        <f t="shared" si="0"/>
        <v>4314.2</v>
      </c>
    </row>
    <row r="22" spans="2:9" x14ac:dyDescent="0.25">
      <c r="B22" s="114">
        <v>5068</v>
      </c>
      <c r="C22" s="98" t="s">
        <v>123</v>
      </c>
      <c r="D22" s="97" t="s">
        <v>120</v>
      </c>
      <c r="E22" s="98" t="s">
        <v>119</v>
      </c>
      <c r="F22" s="99">
        <v>6.19</v>
      </c>
      <c r="G22" s="107">
        <v>8</v>
      </c>
      <c r="H22" s="99">
        <f t="shared" si="1"/>
        <v>49.52</v>
      </c>
      <c r="I22" s="150">
        <f t="shared" si="0"/>
        <v>3664.48</v>
      </c>
    </row>
    <row r="23" spans="2:9" x14ac:dyDescent="0.25">
      <c r="B23" s="114">
        <v>20247</v>
      </c>
      <c r="C23" s="98" t="s">
        <v>124</v>
      </c>
      <c r="D23" s="97" t="s">
        <v>121</v>
      </c>
      <c r="E23" s="98" t="s">
        <v>119</v>
      </c>
      <c r="F23" s="99">
        <v>6.66</v>
      </c>
      <c r="G23" s="107">
        <v>6</v>
      </c>
      <c r="H23" s="99">
        <f t="shared" si="1"/>
        <v>39.96</v>
      </c>
      <c r="I23" s="150">
        <f t="shared" si="0"/>
        <v>2957.04</v>
      </c>
    </row>
    <row r="24" spans="2:9" x14ac:dyDescent="0.25">
      <c r="B24" s="114" t="s">
        <v>131</v>
      </c>
      <c r="C24" s="98" t="s">
        <v>128</v>
      </c>
      <c r="D24" s="97" t="s">
        <v>146</v>
      </c>
      <c r="E24" s="98" t="s">
        <v>18</v>
      </c>
      <c r="F24" s="99">
        <v>63.35</v>
      </c>
      <c r="G24" s="138">
        <v>7.69</v>
      </c>
      <c r="H24" s="137">
        <f t="shared" si="1"/>
        <v>487.16150000000005</v>
      </c>
      <c r="I24" s="157">
        <f t="shared" si="0"/>
        <v>36049.951000000001</v>
      </c>
    </row>
    <row r="25" spans="2:9" x14ac:dyDescent="0.25">
      <c r="B25" s="114">
        <v>6117</v>
      </c>
      <c r="C25" s="98" t="s">
        <v>127</v>
      </c>
      <c r="D25" s="97" t="s">
        <v>125</v>
      </c>
      <c r="E25" s="98" t="s">
        <v>30</v>
      </c>
      <c r="F25" s="99">
        <v>9.23</v>
      </c>
      <c r="G25" s="107">
        <v>16</v>
      </c>
      <c r="H25" s="99">
        <f>G25*F25</f>
        <v>147.68</v>
      </c>
      <c r="I25" s="150">
        <f>H25*74</f>
        <v>10928.32</v>
      </c>
    </row>
    <row r="26" spans="2:9" ht="15.75" thickBot="1" x14ac:dyDescent="0.3">
      <c r="B26" s="136">
        <v>1213</v>
      </c>
      <c r="C26" s="164" t="s">
        <v>145</v>
      </c>
      <c r="D26" s="165" t="s">
        <v>126</v>
      </c>
      <c r="E26" s="164" t="s">
        <v>30</v>
      </c>
      <c r="F26" s="137">
        <v>11.97</v>
      </c>
      <c r="G26" s="138">
        <v>16</v>
      </c>
      <c r="H26" s="137">
        <f t="shared" si="1"/>
        <v>191.52</v>
      </c>
      <c r="I26" s="157">
        <f t="shared" si="0"/>
        <v>14172.480000000001</v>
      </c>
    </row>
    <row r="27" spans="2:9" ht="15.75" x14ac:dyDescent="0.25">
      <c r="B27" s="109"/>
      <c r="C27" s="110">
        <v>3</v>
      </c>
      <c r="D27" s="111" t="s">
        <v>129</v>
      </c>
      <c r="E27" s="112" t="s">
        <v>88</v>
      </c>
      <c r="F27" s="113"/>
      <c r="G27" s="120"/>
      <c r="H27" s="153">
        <f>SUM(H28:H29)</f>
        <v>158.81899999999999</v>
      </c>
      <c r="I27" s="158">
        <f t="shared" si="0"/>
        <v>11752.606</v>
      </c>
    </row>
    <row r="28" spans="2:9" x14ac:dyDescent="0.25">
      <c r="B28" s="114" t="s">
        <v>131</v>
      </c>
      <c r="C28" s="98" t="s">
        <v>23</v>
      </c>
      <c r="D28" s="97" t="s">
        <v>130</v>
      </c>
      <c r="E28" s="98" t="s">
        <v>18</v>
      </c>
      <c r="F28" s="99">
        <v>63.35</v>
      </c>
      <c r="G28" s="107">
        <v>1.1399999999999999</v>
      </c>
      <c r="H28" s="99">
        <f>G28*F28</f>
        <v>72.218999999999994</v>
      </c>
      <c r="I28" s="150">
        <f t="shared" si="0"/>
        <v>5344.2059999999992</v>
      </c>
    </row>
    <row r="29" spans="2:9" ht="15.75" thickBot="1" x14ac:dyDescent="0.3">
      <c r="B29" s="115" t="s">
        <v>48</v>
      </c>
      <c r="C29" s="116" t="s">
        <v>29</v>
      </c>
      <c r="D29" s="117" t="s">
        <v>132</v>
      </c>
      <c r="E29" s="116" t="s">
        <v>95</v>
      </c>
      <c r="F29" s="118">
        <v>86.6</v>
      </c>
      <c r="G29" s="119">
        <v>1</v>
      </c>
      <c r="H29" s="118">
        <f>G29*F29</f>
        <v>86.6</v>
      </c>
      <c r="I29" s="151">
        <f t="shared" si="0"/>
        <v>6408.4</v>
      </c>
    </row>
    <row r="30" spans="2:9" ht="15.75" x14ac:dyDescent="0.25">
      <c r="B30" s="109"/>
      <c r="C30" s="166">
        <v>4</v>
      </c>
      <c r="D30" s="111" t="s">
        <v>133</v>
      </c>
      <c r="E30" s="112" t="s">
        <v>88</v>
      </c>
      <c r="F30" s="113"/>
      <c r="G30" s="120"/>
      <c r="H30" s="153">
        <f>SUM(H31)</f>
        <v>62.744000000000007</v>
      </c>
      <c r="I30" s="158">
        <f t="shared" si="0"/>
        <v>4643.0560000000005</v>
      </c>
    </row>
    <row r="31" spans="2:9" ht="15.75" thickBot="1" x14ac:dyDescent="0.3">
      <c r="B31" s="115" t="s">
        <v>135</v>
      </c>
      <c r="C31" s="116" t="s">
        <v>36</v>
      </c>
      <c r="D31" s="117" t="s">
        <v>134</v>
      </c>
      <c r="E31" s="116" t="s">
        <v>18</v>
      </c>
      <c r="F31" s="118">
        <v>7.13</v>
      </c>
      <c r="G31" s="119">
        <v>8.8000000000000007</v>
      </c>
      <c r="H31" s="118">
        <f>G31*F31</f>
        <v>62.744000000000007</v>
      </c>
      <c r="I31" s="151">
        <f t="shared" si="0"/>
        <v>4643.0560000000005</v>
      </c>
    </row>
    <row r="32" spans="2:9" ht="15.75" x14ac:dyDescent="0.25">
      <c r="B32" s="130"/>
      <c r="C32" s="131">
        <v>5</v>
      </c>
      <c r="D32" s="132" t="s">
        <v>136</v>
      </c>
      <c r="E32" s="133" t="s">
        <v>88</v>
      </c>
      <c r="F32" s="134"/>
      <c r="G32" s="145"/>
      <c r="H32" s="153">
        <f>SUM(H33:H36)</f>
        <v>171.5</v>
      </c>
      <c r="I32" s="153">
        <f t="shared" si="0"/>
        <v>12691</v>
      </c>
    </row>
    <row r="33" spans="2:9" x14ac:dyDescent="0.25">
      <c r="B33" s="114">
        <v>9537</v>
      </c>
      <c r="C33" s="98" t="s">
        <v>85</v>
      </c>
      <c r="D33" s="97" t="s">
        <v>84</v>
      </c>
      <c r="E33" s="98" t="s">
        <v>18</v>
      </c>
      <c r="F33" s="99">
        <v>1.26</v>
      </c>
      <c r="G33" s="108">
        <v>50</v>
      </c>
      <c r="H33" s="99">
        <f>G33*F33</f>
        <v>63</v>
      </c>
      <c r="I33" s="150">
        <f t="shared" si="0"/>
        <v>4662</v>
      </c>
    </row>
    <row r="34" spans="2:9" x14ac:dyDescent="0.25">
      <c r="B34" s="114" t="s">
        <v>48</v>
      </c>
      <c r="C34" s="98" t="s">
        <v>86</v>
      </c>
      <c r="D34" s="97" t="s">
        <v>139</v>
      </c>
      <c r="E34" s="98" t="s">
        <v>4</v>
      </c>
      <c r="F34" s="99">
        <v>36</v>
      </c>
      <c r="G34" s="108">
        <v>1</v>
      </c>
      <c r="H34" s="99">
        <f t="shared" ref="H34:H36" si="2">G34*F34</f>
        <v>36</v>
      </c>
      <c r="I34" s="150">
        <f t="shared" si="0"/>
        <v>2664</v>
      </c>
    </row>
    <row r="35" spans="2:9" x14ac:dyDescent="0.25">
      <c r="B35" s="114" t="s">
        <v>48</v>
      </c>
      <c r="C35" s="98" t="s">
        <v>140</v>
      </c>
      <c r="D35" s="97" t="s">
        <v>141</v>
      </c>
      <c r="E35" s="98" t="s">
        <v>4</v>
      </c>
      <c r="F35" s="99">
        <v>25</v>
      </c>
      <c r="G35" s="108">
        <v>1</v>
      </c>
      <c r="H35" s="99">
        <f t="shared" si="2"/>
        <v>25</v>
      </c>
      <c r="I35" s="150">
        <f t="shared" si="0"/>
        <v>1850</v>
      </c>
    </row>
    <row r="36" spans="2:9" ht="15.75" thickBot="1" x14ac:dyDescent="0.3">
      <c r="B36" s="115" t="s">
        <v>48</v>
      </c>
      <c r="C36" s="116" t="s">
        <v>142</v>
      </c>
      <c r="D36" s="117" t="s">
        <v>94</v>
      </c>
      <c r="E36" s="116" t="s">
        <v>4</v>
      </c>
      <c r="F36" s="118">
        <v>190</v>
      </c>
      <c r="G36" s="121">
        <v>0.25</v>
      </c>
      <c r="H36" s="118">
        <f t="shared" si="2"/>
        <v>47.5</v>
      </c>
      <c r="I36" s="151">
        <f t="shared" si="0"/>
        <v>3515</v>
      </c>
    </row>
    <row r="37" spans="2:9" ht="3" customHeight="1" thickBot="1" x14ac:dyDescent="0.3">
      <c r="B37" s="408"/>
      <c r="C37" s="409"/>
      <c r="D37" s="409"/>
      <c r="E37" s="409"/>
      <c r="F37" s="409"/>
      <c r="G37" s="409"/>
      <c r="H37" s="409"/>
      <c r="I37" s="410"/>
    </row>
    <row r="38" spans="2:9" ht="19.5" thickBot="1" x14ac:dyDescent="0.35">
      <c r="B38" s="140"/>
      <c r="C38" s="146">
        <v>6</v>
      </c>
      <c r="D38" s="141" t="s">
        <v>13</v>
      </c>
      <c r="E38" s="142" t="s">
        <v>88</v>
      </c>
      <c r="F38" s="143"/>
      <c r="G38" s="147"/>
      <c r="H38" s="154">
        <f>H32+H30+H27+H11+H8</f>
        <v>4475.5317000000005</v>
      </c>
      <c r="I38" s="155">
        <f>I32+I30+I27+I11+I8</f>
        <v>331189.34580000001</v>
      </c>
    </row>
    <row r="39" spans="2:9" hidden="1" x14ac:dyDescent="0.25">
      <c r="B39" s="130"/>
      <c r="C39" s="139" t="s">
        <v>85</v>
      </c>
      <c r="D39" s="132" t="s">
        <v>96</v>
      </c>
      <c r="E39" s="133" t="s">
        <v>88</v>
      </c>
      <c r="F39" s="134"/>
      <c r="G39" s="145"/>
      <c r="H39" s="135">
        <f>H38*20%</f>
        <v>895.10634000000016</v>
      </c>
    </row>
    <row r="40" spans="2:9" ht="15.75" hidden="1" thickBot="1" x14ac:dyDescent="0.3">
      <c r="B40" s="122"/>
      <c r="C40" s="116" t="s">
        <v>86</v>
      </c>
      <c r="D40" s="123" t="s">
        <v>97</v>
      </c>
      <c r="E40" s="124" t="s">
        <v>88</v>
      </c>
      <c r="F40" s="125"/>
      <c r="G40" s="126"/>
      <c r="H40" s="127">
        <f>H39+H38</f>
        <v>5370.6380400000007</v>
      </c>
    </row>
    <row r="41" spans="2:9" ht="15.75" thickBot="1" x14ac:dyDescent="0.3"/>
    <row r="42" spans="2:9" ht="15.75" x14ac:dyDescent="0.25">
      <c r="B42" s="398" t="s">
        <v>143</v>
      </c>
      <c r="C42" s="399"/>
      <c r="D42" s="399"/>
      <c r="E42" s="101"/>
      <c r="F42" s="101"/>
      <c r="G42" s="101"/>
      <c r="H42" s="101"/>
      <c r="I42" s="102"/>
    </row>
    <row r="43" spans="2:9" x14ac:dyDescent="0.25">
      <c r="B43" s="103"/>
      <c r="C43" s="1"/>
      <c r="D43" s="1"/>
      <c r="E43" s="1"/>
      <c r="F43" s="1"/>
      <c r="G43" s="1"/>
      <c r="H43" s="1"/>
      <c r="I43" s="104" t="s">
        <v>98</v>
      </c>
    </row>
    <row r="44" spans="2:9" x14ac:dyDescent="0.25">
      <c r="B44" s="103"/>
      <c r="C44" s="1"/>
      <c r="D44" s="1"/>
      <c r="E44" s="1"/>
      <c r="F44" s="1"/>
      <c r="G44" s="1"/>
      <c r="H44" s="1"/>
      <c r="I44" s="104"/>
    </row>
    <row r="45" spans="2:9" x14ac:dyDescent="0.25">
      <c r="B45" s="103"/>
      <c r="C45" s="1"/>
      <c r="D45" s="1" t="s">
        <v>98</v>
      </c>
      <c r="E45" s="1"/>
      <c r="F45" s="1"/>
      <c r="G45" s="1"/>
      <c r="H45" s="1"/>
      <c r="I45" s="104"/>
    </row>
    <row r="46" spans="2:9" x14ac:dyDescent="0.25">
      <c r="B46" s="103"/>
      <c r="C46" s="1"/>
      <c r="D46" s="1" t="s">
        <v>98</v>
      </c>
      <c r="E46" s="1"/>
      <c r="F46" s="1"/>
      <c r="G46" s="1"/>
      <c r="H46" s="1"/>
      <c r="I46" s="104"/>
    </row>
    <row r="47" spans="2:9" ht="15.75" thickBot="1" x14ac:dyDescent="0.3">
      <c r="B47" s="105"/>
      <c r="C47" s="106"/>
      <c r="D47" s="106"/>
      <c r="E47" s="106"/>
      <c r="F47" s="400" t="s">
        <v>99</v>
      </c>
      <c r="G47" s="400"/>
      <c r="H47" s="400"/>
      <c r="I47" s="401"/>
    </row>
  </sheetData>
  <mergeCells count="8">
    <mergeCell ref="B42:D42"/>
    <mergeCell ref="F47:I47"/>
    <mergeCell ref="B3:I3"/>
    <mergeCell ref="G4:I4"/>
    <mergeCell ref="G5:H5"/>
    <mergeCell ref="B6:B7"/>
    <mergeCell ref="C6:I6"/>
    <mergeCell ref="B37:I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I47"/>
  <sheetViews>
    <sheetView topLeftCell="D1" workbookViewId="0">
      <selection activeCell="H34" sqref="H34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02" t="s">
        <v>100</v>
      </c>
      <c r="C3" s="403"/>
      <c r="D3" s="403"/>
      <c r="E3" s="403"/>
      <c r="F3" s="403"/>
      <c r="G3" s="403"/>
      <c r="H3" s="403"/>
      <c r="I3" s="404"/>
    </row>
    <row r="4" spans="2:9" ht="1.5" customHeight="1" x14ac:dyDescent="0.25">
      <c r="B4" s="6"/>
      <c r="C4" s="7"/>
      <c r="D4" s="2"/>
      <c r="E4" s="3"/>
      <c r="F4" s="5"/>
      <c r="G4" s="405"/>
      <c r="H4" s="405"/>
      <c r="I4" s="405"/>
    </row>
    <row r="5" spans="2:9" ht="3" customHeight="1" thickBot="1" x14ac:dyDescent="0.3">
      <c r="B5" s="16"/>
      <c r="C5" s="17"/>
      <c r="D5" s="18"/>
      <c r="E5" s="19"/>
      <c r="F5" s="20"/>
      <c r="G5" s="373"/>
      <c r="H5" s="373"/>
      <c r="I5" s="1"/>
    </row>
    <row r="6" spans="2:9" ht="61.5" customHeight="1" thickBot="1" x14ac:dyDescent="0.3">
      <c r="B6" s="375" t="s">
        <v>1</v>
      </c>
      <c r="C6" s="406" t="s">
        <v>154</v>
      </c>
      <c r="D6" s="407"/>
      <c r="E6" s="407"/>
      <c r="F6" s="407"/>
      <c r="G6" s="407"/>
      <c r="H6" s="407"/>
      <c r="I6" s="407"/>
    </row>
    <row r="7" spans="2:9" ht="16.5" thickBot="1" x14ac:dyDescent="0.3">
      <c r="B7" s="411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111.16999999999999</v>
      </c>
      <c r="I8" s="158">
        <f t="shared" ref="I8:I10" si="0">H8*74</f>
        <v>8226.58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8</v>
      </c>
      <c r="H9" s="100">
        <f>G9*F9</f>
        <v>16.399999999999999</v>
      </c>
      <c r="I9" s="129">
        <f t="shared" si="0"/>
        <v>1213.5999999999999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63">
        <f t="shared" si="0"/>
        <v>7012.98</v>
      </c>
    </row>
    <row r="11" spans="2:9" ht="15.75" x14ac:dyDescent="0.25">
      <c r="B11" s="130"/>
      <c r="C11" s="162">
        <v>2</v>
      </c>
      <c r="D11" s="132" t="s">
        <v>147</v>
      </c>
      <c r="E11" s="133" t="s">
        <v>88</v>
      </c>
      <c r="F11" s="134"/>
      <c r="G11" s="134"/>
      <c r="H11" s="159">
        <f>SUM(H12:H20)</f>
        <v>1403.633</v>
      </c>
      <c r="I11" s="161">
        <f>H11*74</f>
        <v>103868.842</v>
      </c>
    </row>
    <row r="12" spans="2:9" x14ac:dyDescent="0.25">
      <c r="B12" s="114">
        <v>72108</v>
      </c>
      <c r="C12" s="98" t="s">
        <v>90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20" si="1">G12*F12</f>
        <v>525.94200000000001</v>
      </c>
      <c r="I12" s="150">
        <f t="shared" ref="I12:I27" si="2">H12*74</f>
        <v>38919.707999999999</v>
      </c>
    </row>
    <row r="13" spans="2:9" x14ac:dyDescent="0.25">
      <c r="B13" s="114">
        <v>1108</v>
      </c>
      <c r="C13" s="98" t="s">
        <v>21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91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92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113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114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5071</v>
      </c>
      <c r="C18" s="98" t="s">
        <v>115</v>
      </c>
      <c r="D18" s="97" t="s">
        <v>153</v>
      </c>
      <c r="E18" s="98" t="s">
        <v>119</v>
      </c>
      <c r="F18" s="99">
        <v>3</v>
      </c>
      <c r="G18" s="107">
        <v>10</v>
      </c>
      <c r="H18" s="99">
        <f t="shared" si="1"/>
        <v>30</v>
      </c>
      <c r="I18" s="150">
        <f t="shared" si="2"/>
        <v>2220</v>
      </c>
    </row>
    <row r="19" spans="2:9" x14ac:dyDescent="0.25">
      <c r="B19" s="136">
        <v>6117</v>
      </c>
      <c r="C19" s="98" t="s">
        <v>116</v>
      </c>
      <c r="D19" s="97" t="s">
        <v>125</v>
      </c>
      <c r="E19" s="98" t="s">
        <v>30</v>
      </c>
      <c r="F19" s="99">
        <v>9.23</v>
      </c>
      <c r="G19" s="107">
        <v>8</v>
      </c>
      <c r="H19" s="99">
        <f>G19*F19</f>
        <v>73.84</v>
      </c>
      <c r="I19" s="150">
        <f>H19*74</f>
        <v>5464.16</v>
      </c>
    </row>
    <row r="20" spans="2:9" ht="15.75" thickBot="1" x14ac:dyDescent="0.3">
      <c r="B20" s="115">
        <v>1213</v>
      </c>
      <c r="C20" s="98" t="s">
        <v>117</v>
      </c>
      <c r="D20" s="117" t="s">
        <v>126</v>
      </c>
      <c r="E20" s="116" t="s">
        <v>30</v>
      </c>
      <c r="F20" s="118">
        <v>11.97</v>
      </c>
      <c r="G20" s="119">
        <v>8</v>
      </c>
      <c r="H20" s="118">
        <f t="shared" si="1"/>
        <v>95.76</v>
      </c>
      <c r="I20" s="151">
        <f t="shared" si="2"/>
        <v>7086.2400000000007</v>
      </c>
    </row>
    <row r="21" spans="2:9" ht="15.75" x14ac:dyDescent="0.25">
      <c r="B21" s="109"/>
      <c r="C21" s="110">
        <v>3</v>
      </c>
      <c r="D21" s="111" t="s">
        <v>129</v>
      </c>
      <c r="E21" s="112" t="s">
        <v>88</v>
      </c>
      <c r="F21" s="113"/>
      <c r="G21" s="120"/>
      <c r="H21" s="153">
        <f>SUM(H22:H23)</f>
        <v>158.81899999999999</v>
      </c>
      <c r="I21" s="158">
        <f t="shared" si="2"/>
        <v>11752.606</v>
      </c>
    </row>
    <row r="22" spans="2:9" x14ac:dyDescent="0.25">
      <c r="B22" s="114" t="s">
        <v>131</v>
      </c>
      <c r="C22" s="98" t="s">
        <v>23</v>
      </c>
      <c r="D22" s="97" t="s">
        <v>130</v>
      </c>
      <c r="E22" s="98" t="s">
        <v>18</v>
      </c>
      <c r="F22" s="99">
        <v>63.35</v>
      </c>
      <c r="G22" s="107">
        <v>1.1399999999999999</v>
      </c>
      <c r="H22" s="99">
        <f>G22*F22</f>
        <v>72.218999999999994</v>
      </c>
      <c r="I22" s="150">
        <f t="shared" si="2"/>
        <v>5344.2059999999992</v>
      </c>
    </row>
    <row r="23" spans="2:9" ht="15.75" thickBot="1" x14ac:dyDescent="0.3">
      <c r="B23" s="115" t="s">
        <v>48</v>
      </c>
      <c r="C23" s="116" t="s">
        <v>29</v>
      </c>
      <c r="D23" s="117" t="s">
        <v>132</v>
      </c>
      <c r="E23" s="116" t="s">
        <v>95</v>
      </c>
      <c r="F23" s="118">
        <v>86.6</v>
      </c>
      <c r="G23" s="119">
        <v>1</v>
      </c>
      <c r="H23" s="118">
        <f>G23*F23</f>
        <v>86.6</v>
      </c>
      <c r="I23" s="151">
        <f t="shared" si="2"/>
        <v>6408.4</v>
      </c>
    </row>
    <row r="24" spans="2:9" ht="15.75" x14ac:dyDescent="0.25">
      <c r="B24" s="130"/>
      <c r="C24" s="131">
        <v>4</v>
      </c>
      <c r="D24" s="132" t="s">
        <v>136</v>
      </c>
      <c r="E24" s="133" t="s">
        <v>88</v>
      </c>
      <c r="F24" s="134"/>
      <c r="G24" s="145"/>
      <c r="H24" s="159">
        <f>SUM(H25:H27)</f>
        <v>124</v>
      </c>
      <c r="I24" s="159">
        <f t="shared" si="2"/>
        <v>9176</v>
      </c>
    </row>
    <row r="25" spans="2:9" x14ac:dyDescent="0.25">
      <c r="B25" s="114">
        <v>9537</v>
      </c>
      <c r="C25" s="98" t="s">
        <v>36</v>
      </c>
      <c r="D25" s="97" t="s">
        <v>84</v>
      </c>
      <c r="E25" s="98" t="s">
        <v>18</v>
      </c>
      <c r="F25" s="99">
        <v>1.26</v>
      </c>
      <c r="G25" s="108">
        <v>50</v>
      </c>
      <c r="H25" s="99">
        <f>G25*F25</f>
        <v>63</v>
      </c>
      <c r="I25" s="150">
        <f t="shared" si="2"/>
        <v>4662</v>
      </c>
    </row>
    <row r="26" spans="2:9" x14ac:dyDescent="0.25">
      <c r="B26" s="114" t="s">
        <v>48</v>
      </c>
      <c r="C26" s="98" t="s">
        <v>63</v>
      </c>
      <c r="D26" s="97" t="s">
        <v>139</v>
      </c>
      <c r="E26" s="98" t="s">
        <v>4</v>
      </c>
      <c r="F26" s="99">
        <v>36</v>
      </c>
      <c r="G26" s="108">
        <v>1</v>
      </c>
      <c r="H26" s="99">
        <f t="shared" ref="H26:H27" si="3">G26*F26</f>
        <v>36</v>
      </c>
      <c r="I26" s="150">
        <f t="shared" si="2"/>
        <v>2664</v>
      </c>
    </row>
    <row r="27" spans="2:9" ht="15.75" thickBot="1" x14ac:dyDescent="0.3">
      <c r="B27" s="114" t="s">
        <v>48</v>
      </c>
      <c r="C27" s="98" t="s">
        <v>64</v>
      </c>
      <c r="D27" s="97" t="s">
        <v>141</v>
      </c>
      <c r="E27" s="98" t="s">
        <v>4</v>
      </c>
      <c r="F27" s="99">
        <v>25</v>
      </c>
      <c r="G27" s="108">
        <v>1</v>
      </c>
      <c r="H27" s="99">
        <f t="shared" si="3"/>
        <v>25</v>
      </c>
      <c r="I27" s="150">
        <f t="shared" si="2"/>
        <v>1850</v>
      </c>
    </row>
    <row r="28" spans="2:9" ht="3.75" customHeight="1" thickBot="1" x14ac:dyDescent="0.3">
      <c r="B28" s="412"/>
      <c r="C28" s="413"/>
      <c r="D28" s="413"/>
      <c r="E28" s="413"/>
      <c r="F28" s="413"/>
      <c r="G28" s="413"/>
      <c r="H28" s="413"/>
      <c r="I28" s="414"/>
    </row>
    <row r="29" spans="2:9" ht="19.5" thickBot="1" x14ac:dyDescent="0.35">
      <c r="B29" s="140"/>
      <c r="C29" s="146">
        <v>5</v>
      </c>
      <c r="D29" s="141" t="s">
        <v>13</v>
      </c>
      <c r="E29" s="142" t="s">
        <v>88</v>
      </c>
      <c r="F29" s="143"/>
      <c r="G29" s="147"/>
      <c r="H29" s="154">
        <f>H24+H21+H11</f>
        <v>1686.452</v>
      </c>
      <c r="I29" s="155">
        <f>I24+I21+I11+I8</f>
        <v>133024.02799999999</v>
      </c>
    </row>
    <row r="30" spans="2:9" hidden="1" x14ac:dyDescent="0.25">
      <c r="B30" s="130"/>
      <c r="C30" s="139" t="s">
        <v>85</v>
      </c>
      <c r="D30" s="132" t="s">
        <v>96</v>
      </c>
      <c r="E30" s="133" t="s">
        <v>88</v>
      </c>
      <c r="F30" s="134"/>
      <c r="G30" s="145"/>
      <c r="H30" s="135">
        <f>H29*20%</f>
        <v>337.29040000000003</v>
      </c>
    </row>
    <row r="31" spans="2:9" ht="15.75" hidden="1" thickBot="1" x14ac:dyDescent="0.3">
      <c r="B31" s="122"/>
      <c r="C31" s="116" t="s">
        <v>86</v>
      </c>
      <c r="D31" s="123" t="s">
        <v>97</v>
      </c>
      <c r="E31" s="124" t="s">
        <v>88</v>
      </c>
      <c r="F31" s="125"/>
      <c r="G31" s="126"/>
      <c r="H31" s="127">
        <f>H30+H29</f>
        <v>2023.7424000000001</v>
      </c>
    </row>
    <row r="32" spans="2:9" ht="15.75" thickBot="1" x14ac:dyDescent="0.3"/>
    <row r="33" spans="2:9" ht="15.75" x14ac:dyDescent="0.25">
      <c r="B33" s="398" t="s">
        <v>143</v>
      </c>
      <c r="C33" s="399"/>
      <c r="D33" s="399"/>
      <c r="E33" s="101"/>
      <c r="F33" s="101"/>
      <c r="G33" s="101"/>
      <c r="H33" s="101"/>
      <c r="I33" s="102"/>
    </row>
    <row r="34" spans="2:9" x14ac:dyDescent="0.25">
      <c r="B34" s="103"/>
      <c r="C34" s="1"/>
      <c r="D34" s="1"/>
      <c r="E34" s="1"/>
      <c r="F34" s="1"/>
      <c r="G34" s="1"/>
      <c r="H34" s="1"/>
      <c r="I34" s="104" t="s">
        <v>98</v>
      </c>
    </row>
    <row r="35" spans="2:9" x14ac:dyDescent="0.25">
      <c r="B35" s="103"/>
      <c r="C35" s="1"/>
      <c r="D35" s="1"/>
      <c r="E35" s="1"/>
      <c r="F35" s="1"/>
      <c r="G35" s="1"/>
      <c r="H35" s="1"/>
      <c r="I35" s="104"/>
    </row>
    <row r="36" spans="2:9" x14ac:dyDescent="0.25">
      <c r="B36" s="103"/>
      <c r="C36" s="1"/>
      <c r="D36" s="1"/>
      <c r="E36" s="1"/>
      <c r="F36" s="1"/>
      <c r="G36" s="1"/>
      <c r="H36" s="1"/>
      <c r="I36" s="104"/>
    </row>
    <row r="37" spans="2:9" x14ac:dyDescent="0.25">
      <c r="B37" s="103"/>
      <c r="C37" s="1"/>
      <c r="D37" s="1"/>
      <c r="E37" s="1"/>
      <c r="F37" s="1"/>
      <c r="G37" s="1"/>
      <c r="H37" s="1"/>
      <c r="I37" s="104"/>
    </row>
    <row r="38" spans="2:9" x14ac:dyDescent="0.25">
      <c r="B38" s="103"/>
      <c r="C38" s="1"/>
      <c r="D38" s="1" t="s">
        <v>98</v>
      </c>
      <c r="E38" s="1"/>
      <c r="F38" s="1"/>
      <c r="G38" s="1"/>
      <c r="H38" s="1"/>
      <c r="I38" s="104"/>
    </row>
    <row r="39" spans="2:9" ht="15.75" thickBot="1" x14ac:dyDescent="0.3">
      <c r="B39" s="105"/>
      <c r="C39" s="106"/>
      <c r="D39" s="106"/>
      <c r="E39" s="106"/>
      <c r="F39" s="400" t="s">
        <v>99</v>
      </c>
      <c r="G39" s="400"/>
      <c r="H39" s="400"/>
      <c r="I39" s="401"/>
    </row>
    <row r="43" spans="2:9" x14ac:dyDescent="0.25">
      <c r="D43" s="4" t="s">
        <v>98</v>
      </c>
    </row>
    <row r="45" spans="2:9" x14ac:dyDescent="0.25">
      <c r="D45" s="4" t="s">
        <v>98</v>
      </c>
    </row>
    <row r="47" spans="2:9" x14ac:dyDescent="0.25">
      <c r="D47" s="4" t="s">
        <v>98</v>
      </c>
    </row>
  </sheetData>
  <mergeCells count="8">
    <mergeCell ref="B33:D33"/>
    <mergeCell ref="F39:I39"/>
    <mergeCell ref="B3:I3"/>
    <mergeCell ref="G4:I4"/>
    <mergeCell ref="G5:H5"/>
    <mergeCell ref="B6:B7"/>
    <mergeCell ref="C6:I6"/>
    <mergeCell ref="B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I63"/>
  <sheetViews>
    <sheetView workbookViewId="0">
      <selection activeCell="D52" sqref="D52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2851562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02" t="s">
        <v>100</v>
      </c>
      <c r="C3" s="403"/>
      <c r="D3" s="403"/>
      <c r="E3" s="403"/>
      <c r="F3" s="403"/>
      <c r="G3" s="403"/>
      <c r="H3" s="403"/>
      <c r="I3" s="404"/>
    </row>
    <row r="4" spans="2:9" ht="1.5" customHeight="1" x14ac:dyDescent="0.25">
      <c r="B4" s="6"/>
      <c r="C4" s="7"/>
      <c r="D4" s="2"/>
      <c r="E4" s="3"/>
      <c r="F4" s="5"/>
      <c r="G4" s="405"/>
      <c r="H4" s="405"/>
      <c r="I4" s="405"/>
    </row>
    <row r="5" spans="2:9" ht="3" customHeight="1" thickBot="1" x14ac:dyDescent="0.3">
      <c r="B5" s="16"/>
      <c r="C5" s="17"/>
      <c r="D5" s="18"/>
      <c r="E5" s="19"/>
      <c r="F5" s="20"/>
      <c r="G5" s="373"/>
      <c r="H5" s="373"/>
      <c r="I5" s="1"/>
    </row>
    <row r="6" spans="2:9" ht="61.5" customHeight="1" thickBot="1" x14ac:dyDescent="0.3">
      <c r="B6" s="415" t="s">
        <v>1</v>
      </c>
      <c r="C6" s="406" t="s">
        <v>159</v>
      </c>
      <c r="D6" s="407"/>
      <c r="E6" s="407"/>
      <c r="F6" s="407"/>
      <c r="G6" s="407"/>
      <c r="H6" s="407"/>
      <c r="I6" s="407"/>
    </row>
    <row r="7" spans="2:9" ht="16.5" customHeight="1" thickBot="1" x14ac:dyDescent="0.3">
      <c r="B7" s="416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189.07</v>
      </c>
      <c r="I8" s="158">
        <f t="shared" ref="I8:I10" si="0">H8*74</f>
        <v>13991.18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46</v>
      </c>
      <c r="H9" s="100">
        <f>G9*F9</f>
        <v>94.3</v>
      </c>
      <c r="I9" s="129">
        <f t="shared" si="0"/>
        <v>6978.2</v>
      </c>
    </row>
    <row r="10" spans="2:9" ht="15.75" thickBot="1" x14ac:dyDescent="0.3">
      <c r="B10" s="136">
        <v>15462</v>
      </c>
      <c r="C10" s="164" t="s">
        <v>93</v>
      </c>
      <c r="D10" s="165" t="s">
        <v>109</v>
      </c>
      <c r="E10" s="164" t="s">
        <v>110</v>
      </c>
      <c r="F10" s="170">
        <v>3.51</v>
      </c>
      <c r="G10" s="138">
        <v>27</v>
      </c>
      <c r="H10" s="170">
        <f>G10*F10</f>
        <v>94.77</v>
      </c>
      <c r="I10" s="171">
        <f t="shared" si="0"/>
        <v>7012.98</v>
      </c>
    </row>
    <row r="11" spans="2:9" ht="15.75" x14ac:dyDescent="0.25">
      <c r="B11" s="109"/>
      <c r="C11" s="167" t="s">
        <v>90</v>
      </c>
      <c r="D11" s="111" t="s">
        <v>198</v>
      </c>
      <c r="E11" s="112" t="s">
        <v>88</v>
      </c>
      <c r="F11" s="113"/>
      <c r="G11" s="113"/>
      <c r="H11" s="153">
        <f>SUM(H12:H29)</f>
        <v>2549.1129999999998</v>
      </c>
      <c r="I11" s="158">
        <f>H11*74</f>
        <v>188634.36199999999</v>
      </c>
    </row>
    <row r="12" spans="2:9" x14ac:dyDescent="0.25">
      <c r="B12" s="114">
        <v>72108</v>
      </c>
      <c r="C12" s="98" t="s">
        <v>174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36" si="1">G12*F12</f>
        <v>525.94200000000001</v>
      </c>
      <c r="I12" s="150">
        <f t="shared" ref="I12:I43" si="2">H12*74</f>
        <v>38919.707999999999</v>
      </c>
    </row>
    <row r="13" spans="2:9" x14ac:dyDescent="0.25">
      <c r="B13" s="114">
        <v>1108</v>
      </c>
      <c r="C13" s="98" t="s">
        <v>175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1"/>
        <v>248.33100000000002</v>
      </c>
      <c r="I13" s="150">
        <f t="shared" si="2"/>
        <v>18376.494000000002</v>
      </c>
    </row>
    <row r="14" spans="2:9" x14ac:dyDescent="0.25">
      <c r="B14" s="114" t="s">
        <v>150</v>
      </c>
      <c r="C14" s="98" t="s">
        <v>176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1"/>
        <v>282</v>
      </c>
      <c r="I14" s="150">
        <f t="shared" si="2"/>
        <v>20868</v>
      </c>
    </row>
    <row r="15" spans="2:9" x14ac:dyDescent="0.25">
      <c r="B15" s="114" t="s">
        <v>48</v>
      </c>
      <c r="C15" s="98" t="s">
        <v>177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1"/>
        <v>135</v>
      </c>
      <c r="I15" s="150">
        <f t="shared" si="2"/>
        <v>9990</v>
      </c>
    </row>
    <row r="16" spans="2:9" x14ac:dyDescent="0.25">
      <c r="B16" s="114" t="s">
        <v>48</v>
      </c>
      <c r="C16" s="98" t="s">
        <v>178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1"/>
        <v>6.8999999999999995</v>
      </c>
      <c r="I16" s="150">
        <f t="shared" si="2"/>
        <v>510.59999999999997</v>
      </c>
    </row>
    <row r="17" spans="2:9" x14ac:dyDescent="0.25">
      <c r="B17" s="114" t="s">
        <v>48</v>
      </c>
      <c r="C17" s="98" t="s">
        <v>179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1"/>
        <v>5.86</v>
      </c>
      <c r="I17" s="150">
        <f t="shared" si="2"/>
        <v>433.64000000000004</v>
      </c>
    </row>
    <row r="18" spans="2:9" x14ac:dyDescent="0.25">
      <c r="B18" s="114">
        <v>72086</v>
      </c>
      <c r="C18" s="98" t="s">
        <v>180</v>
      </c>
      <c r="D18" s="97" t="s">
        <v>168</v>
      </c>
      <c r="E18" s="98" t="s">
        <v>45</v>
      </c>
      <c r="F18" s="100">
        <v>3.29</v>
      </c>
      <c r="G18" s="98">
        <v>54</v>
      </c>
      <c r="H18" s="99">
        <f t="shared" si="1"/>
        <v>177.66</v>
      </c>
      <c r="I18" s="150">
        <f t="shared" si="2"/>
        <v>13146.84</v>
      </c>
    </row>
    <row r="19" spans="2:9" x14ac:dyDescent="0.25">
      <c r="B19" s="114">
        <v>72085</v>
      </c>
      <c r="C19" s="98" t="s">
        <v>181</v>
      </c>
      <c r="D19" s="97" t="s">
        <v>169</v>
      </c>
      <c r="E19" s="98" t="s">
        <v>45</v>
      </c>
      <c r="F19" s="100">
        <v>1.08</v>
      </c>
      <c r="G19" s="98">
        <v>132</v>
      </c>
      <c r="H19" s="99">
        <f t="shared" si="1"/>
        <v>142.56</v>
      </c>
      <c r="I19" s="150">
        <f t="shared" si="2"/>
        <v>10549.44</v>
      </c>
    </row>
    <row r="20" spans="2:9" x14ac:dyDescent="0.25">
      <c r="B20" s="114">
        <v>72087</v>
      </c>
      <c r="C20" s="98" t="s">
        <v>182</v>
      </c>
      <c r="D20" s="97" t="s">
        <v>170</v>
      </c>
      <c r="E20" s="98" t="s">
        <v>45</v>
      </c>
      <c r="F20" s="100">
        <v>8.77</v>
      </c>
      <c r="G20" s="98">
        <v>30</v>
      </c>
      <c r="H20" s="99">
        <f t="shared" si="1"/>
        <v>263.09999999999997</v>
      </c>
      <c r="I20" s="150">
        <f t="shared" si="2"/>
        <v>19469.399999999998</v>
      </c>
    </row>
    <row r="21" spans="2:9" x14ac:dyDescent="0.25">
      <c r="B21" s="114">
        <v>5071</v>
      </c>
      <c r="C21" s="98" t="s">
        <v>183</v>
      </c>
      <c r="D21" s="97" t="s">
        <v>153</v>
      </c>
      <c r="E21" s="98" t="s">
        <v>119</v>
      </c>
      <c r="F21" s="99">
        <v>3</v>
      </c>
      <c r="G21" s="107">
        <v>10</v>
      </c>
      <c r="H21" s="99">
        <f>G21*F21</f>
        <v>30</v>
      </c>
      <c r="I21" s="150">
        <f>H21*74</f>
        <v>2220</v>
      </c>
    </row>
    <row r="22" spans="2:9" x14ac:dyDescent="0.25">
      <c r="B22" s="114">
        <v>6117</v>
      </c>
      <c r="C22" s="98" t="s">
        <v>184</v>
      </c>
      <c r="D22" s="97" t="s">
        <v>125</v>
      </c>
      <c r="E22" s="98" t="s">
        <v>30</v>
      </c>
      <c r="F22" s="99">
        <v>9.23</v>
      </c>
      <c r="G22" s="107">
        <v>8</v>
      </c>
      <c r="H22" s="99">
        <f>G22*F22</f>
        <v>73.84</v>
      </c>
      <c r="I22" s="150">
        <f>H22*74</f>
        <v>5464.16</v>
      </c>
    </row>
    <row r="23" spans="2:9" x14ac:dyDescent="0.25">
      <c r="B23" s="114">
        <v>1213</v>
      </c>
      <c r="C23" s="98" t="s">
        <v>185</v>
      </c>
      <c r="D23" s="97" t="s">
        <v>126</v>
      </c>
      <c r="E23" s="98" t="s">
        <v>30</v>
      </c>
      <c r="F23" s="99">
        <v>11.97</v>
      </c>
      <c r="G23" s="107">
        <v>8</v>
      </c>
      <c r="H23" s="99">
        <f>G23*F23</f>
        <v>95.76</v>
      </c>
      <c r="I23" s="150">
        <f>H23*74</f>
        <v>7086.2400000000007</v>
      </c>
    </row>
    <row r="24" spans="2:9" ht="15.75" x14ac:dyDescent="0.25">
      <c r="B24" s="130"/>
      <c r="C24" s="131" t="s">
        <v>21</v>
      </c>
      <c r="D24" s="169" t="s">
        <v>194</v>
      </c>
      <c r="E24" s="133" t="s">
        <v>88</v>
      </c>
      <c r="F24" s="134"/>
      <c r="G24" s="145"/>
      <c r="H24" s="159">
        <f>SUM(H25:H29)</f>
        <v>281.08</v>
      </c>
      <c r="I24" s="161">
        <f>SUM(I25:I29)</f>
        <v>20799.919999999998</v>
      </c>
    </row>
    <row r="25" spans="2:9" x14ac:dyDescent="0.25">
      <c r="B25" s="114">
        <v>983</v>
      </c>
      <c r="C25" s="98" t="s">
        <v>188</v>
      </c>
      <c r="D25" s="97" t="s">
        <v>164</v>
      </c>
      <c r="E25" s="98" t="s">
        <v>45</v>
      </c>
      <c r="F25" s="99">
        <v>0.88</v>
      </c>
      <c r="G25" s="107">
        <v>10</v>
      </c>
      <c r="H25" s="99">
        <f>G25*F25</f>
        <v>8.8000000000000007</v>
      </c>
      <c r="I25" s="150">
        <f>H25*74</f>
        <v>651.20000000000005</v>
      </c>
    </row>
    <row r="26" spans="2:9" x14ac:dyDescent="0.25">
      <c r="B26" s="114">
        <v>984</v>
      </c>
      <c r="C26" s="98" t="s">
        <v>189</v>
      </c>
      <c r="D26" s="97" t="s">
        <v>165</v>
      </c>
      <c r="E26" s="98" t="s">
        <v>45</v>
      </c>
      <c r="F26" s="99">
        <v>1.23</v>
      </c>
      <c r="G26" s="107">
        <v>10</v>
      </c>
      <c r="H26" s="99">
        <f>G26*F26</f>
        <v>12.3</v>
      </c>
      <c r="I26" s="150">
        <f>H26*74</f>
        <v>910.2</v>
      </c>
    </row>
    <row r="27" spans="2:9" x14ac:dyDescent="0.25">
      <c r="B27" s="114">
        <v>994</v>
      </c>
      <c r="C27" s="98" t="s">
        <v>190</v>
      </c>
      <c r="D27" s="97" t="s">
        <v>193</v>
      </c>
      <c r="E27" s="98" t="s">
        <v>45</v>
      </c>
      <c r="F27" s="99">
        <v>3.27</v>
      </c>
      <c r="G27" s="107">
        <v>10</v>
      </c>
      <c r="H27" s="99">
        <f>G27*F27</f>
        <v>32.700000000000003</v>
      </c>
      <c r="I27" s="150">
        <f>H27*74</f>
        <v>2419.8000000000002</v>
      </c>
    </row>
    <row r="28" spans="2:9" x14ac:dyDescent="0.25">
      <c r="B28" s="114">
        <v>6113</v>
      </c>
      <c r="C28" s="98" t="s">
        <v>191</v>
      </c>
      <c r="D28" s="97" t="s">
        <v>61</v>
      </c>
      <c r="E28" s="98" t="s">
        <v>30</v>
      </c>
      <c r="F28" s="99">
        <v>9.33</v>
      </c>
      <c r="G28" s="107">
        <v>8</v>
      </c>
      <c r="H28" s="99">
        <f>G28*F28</f>
        <v>74.64</v>
      </c>
      <c r="I28" s="150">
        <f>H28*74</f>
        <v>5523.36</v>
      </c>
    </row>
    <row r="29" spans="2:9" x14ac:dyDescent="0.25">
      <c r="B29" s="114">
        <v>2439</v>
      </c>
      <c r="C29" s="98" t="s">
        <v>192</v>
      </c>
      <c r="D29" s="97" t="s">
        <v>199</v>
      </c>
      <c r="E29" s="98" t="s">
        <v>30</v>
      </c>
      <c r="F29" s="99">
        <v>19.079999999999998</v>
      </c>
      <c r="G29" s="107">
        <v>8</v>
      </c>
      <c r="H29" s="99">
        <f>G29*F29</f>
        <v>152.63999999999999</v>
      </c>
      <c r="I29" s="150">
        <f>H29*74</f>
        <v>11295.359999999999</v>
      </c>
    </row>
    <row r="30" spans="2:9" ht="15.75" x14ac:dyDescent="0.25">
      <c r="B30" s="130"/>
      <c r="C30" s="131" t="s">
        <v>91</v>
      </c>
      <c r="D30" s="132" t="s">
        <v>197</v>
      </c>
      <c r="E30" s="133" t="s">
        <v>88</v>
      </c>
      <c r="F30" s="134"/>
      <c r="G30" s="145"/>
      <c r="H30" s="159">
        <f>SUM(H31:H36)</f>
        <v>2085.9059999999999</v>
      </c>
      <c r="I30" s="161">
        <f>SUM(I31:I36)</f>
        <v>154357.04399999999</v>
      </c>
    </row>
    <row r="31" spans="2:9" x14ac:dyDescent="0.25">
      <c r="B31" s="114" t="s">
        <v>131</v>
      </c>
      <c r="C31" s="98" t="s">
        <v>200</v>
      </c>
      <c r="D31" s="97" t="s">
        <v>160</v>
      </c>
      <c r="E31" s="98" t="s">
        <v>18</v>
      </c>
      <c r="F31" s="99">
        <v>63.35</v>
      </c>
      <c r="G31" s="107">
        <v>6</v>
      </c>
      <c r="H31" s="99">
        <f t="shared" si="1"/>
        <v>380.1</v>
      </c>
      <c r="I31" s="150">
        <f t="shared" si="2"/>
        <v>28127.4</v>
      </c>
    </row>
    <row r="32" spans="2:9" x14ac:dyDescent="0.25">
      <c r="B32" s="114" t="s">
        <v>131</v>
      </c>
      <c r="C32" s="98" t="s">
        <v>201</v>
      </c>
      <c r="D32" s="97" t="s">
        <v>130</v>
      </c>
      <c r="E32" s="98" t="s">
        <v>18</v>
      </c>
      <c r="F32" s="99">
        <v>63.35</v>
      </c>
      <c r="G32" s="107">
        <v>4</v>
      </c>
      <c r="H32" s="99">
        <f t="shared" si="1"/>
        <v>253.4</v>
      </c>
      <c r="I32" s="150">
        <f t="shared" si="2"/>
        <v>18751.600000000002</v>
      </c>
    </row>
    <row r="33" spans="2:9" x14ac:dyDescent="0.25">
      <c r="B33" s="114">
        <v>6042</v>
      </c>
      <c r="C33" s="98" t="s">
        <v>202</v>
      </c>
      <c r="D33" s="97" t="s">
        <v>161</v>
      </c>
      <c r="E33" s="98" t="s">
        <v>162</v>
      </c>
      <c r="F33" s="99">
        <v>438.55</v>
      </c>
      <c r="G33" s="107">
        <v>1.6</v>
      </c>
      <c r="H33" s="99">
        <f t="shared" si="1"/>
        <v>701.68000000000006</v>
      </c>
      <c r="I33" s="150">
        <f t="shared" si="2"/>
        <v>51924.320000000007</v>
      </c>
    </row>
    <row r="34" spans="2:9" x14ac:dyDescent="0.25">
      <c r="B34" s="114">
        <v>34</v>
      </c>
      <c r="C34" s="98" t="s">
        <v>203</v>
      </c>
      <c r="D34" s="97" t="s">
        <v>163</v>
      </c>
      <c r="E34" s="98" t="s">
        <v>119</v>
      </c>
      <c r="F34" s="99">
        <v>3.42</v>
      </c>
      <c r="G34" s="107">
        <v>27.3</v>
      </c>
      <c r="H34" s="99">
        <f t="shared" si="1"/>
        <v>93.366</v>
      </c>
      <c r="I34" s="150">
        <f t="shared" si="2"/>
        <v>6909.0839999999998</v>
      </c>
    </row>
    <row r="35" spans="2:9" x14ac:dyDescent="0.25">
      <c r="B35" s="114">
        <v>2700</v>
      </c>
      <c r="C35" s="98" t="s">
        <v>204</v>
      </c>
      <c r="D35" s="97" t="s">
        <v>166</v>
      </c>
      <c r="E35" s="98" t="s">
        <v>18</v>
      </c>
      <c r="F35" s="99">
        <v>14.62</v>
      </c>
      <c r="G35" s="107">
        <v>36</v>
      </c>
      <c r="H35" s="99">
        <f t="shared" si="1"/>
        <v>526.31999999999994</v>
      </c>
      <c r="I35" s="150">
        <f t="shared" si="2"/>
        <v>38947.679999999993</v>
      </c>
    </row>
    <row r="36" spans="2:9" ht="15.75" thickBot="1" x14ac:dyDescent="0.3">
      <c r="B36" s="115">
        <v>72214</v>
      </c>
      <c r="C36" s="116" t="s">
        <v>205</v>
      </c>
      <c r="D36" s="117" t="s">
        <v>167</v>
      </c>
      <c r="E36" s="116" t="s">
        <v>162</v>
      </c>
      <c r="F36" s="118">
        <v>32.76</v>
      </c>
      <c r="G36" s="119">
        <v>4</v>
      </c>
      <c r="H36" s="118">
        <f t="shared" si="1"/>
        <v>131.04</v>
      </c>
      <c r="I36" s="151">
        <f t="shared" si="2"/>
        <v>9696.9599999999991</v>
      </c>
    </row>
    <row r="37" spans="2:9" ht="15.75" x14ac:dyDescent="0.25">
      <c r="B37" s="130"/>
      <c r="C37" s="131">
        <v>3</v>
      </c>
      <c r="D37" s="132" t="s">
        <v>129</v>
      </c>
      <c r="E37" s="133" t="s">
        <v>88</v>
      </c>
      <c r="F37" s="134"/>
      <c r="G37" s="145"/>
      <c r="H37" s="159">
        <f>SUM(H38:H39)</f>
        <v>158.81899999999999</v>
      </c>
      <c r="I37" s="161">
        <f t="shared" si="2"/>
        <v>11752.606</v>
      </c>
    </row>
    <row r="38" spans="2:9" x14ac:dyDescent="0.25">
      <c r="B38" s="114" t="s">
        <v>131</v>
      </c>
      <c r="C38" s="98" t="s">
        <v>23</v>
      </c>
      <c r="D38" s="97" t="s">
        <v>130</v>
      </c>
      <c r="E38" s="98" t="s">
        <v>18</v>
      </c>
      <c r="F38" s="99">
        <v>63.35</v>
      </c>
      <c r="G38" s="107">
        <v>1.1399999999999999</v>
      </c>
      <c r="H38" s="99">
        <f>G38*F38</f>
        <v>72.218999999999994</v>
      </c>
      <c r="I38" s="150">
        <f t="shared" si="2"/>
        <v>5344.2059999999992</v>
      </c>
    </row>
    <row r="39" spans="2:9" ht="15.75" thickBot="1" x14ac:dyDescent="0.3">
      <c r="B39" s="115" t="s">
        <v>48</v>
      </c>
      <c r="C39" s="116" t="s">
        <v>29</v>
      </c>
      <c r="D39" s="117" t="s">
        <v>132</v>
      </c>
      <c r="E39" s="116" t="s">
        <v>95</v>
      </c>
      <c r="F39" s="118">
        <v>86.6</v>
      </c>
      <c r="G39" s="119">
        <v>1</v>
      </c>
      <c r="H39" s="118">
        <f>G39*F39</f>
        <v>86.6</v>
      </c>
      <c r="I39" s="151">
        <f t="shared" si="2"/>
        <v>6408.4</v>
      </c>
    </row>
    <row r="40" spans="2:9" ht="15.75" x14ac:dyDescent="0.25">
      <c r="B40" s="130"/>
      <c r="C40" s="131">
        <v>4</v>
      </c>
      <c r="D40" s="132" t="s">
        <v>136</v>
      </c>
      <c r="E40" s="133" t="s">
        <v>88</v>
      </c>
      <c r="F40" s="134"/>
      <c r="G40" s="145"/>
      <c r="H40" s="159">
        <f>SUM(H41:H43)</f>
        <v>124</v>
      </c>
      <c r="I40" s="159">
        <f t="shared" si="2"/>
        <v>9176</v>
      </c>
    </row>
    <row r="41" spans="2:9" x14ac:dyDescent="0.25">
      <c r="B41" s="114">
        <v>9537</v>
      </c>
      <c r="C41" s="98" t="s">
        <v>36</v>
      </c>
      <c r="D41" s="97" t="s">
        <v>84</v>
      </c>
      <c r="E41" s="98" t="s">
        <v>18</v>
      </c>
      <c r="F41" s="99">
        <v>1.26</v>
      </c>
      <c r="G41" s="108">
        <v>50</v>
      </c>
      <c r="H41" s="99">
        <f>G41*F41</f>
        <v>63</v>
      </c>
      <c r="I41" s="150">
        <f t="shared" si="2"/>
        <v>4662</v>
      </c>
    </row>
    <row r="42" spans="2:9" x14ac:dyDescent="0.25">
      <c r="B42" s="114" t="s">
        <v>48</v>
      </c>
      <c r="C42" s="98" t="s">
        <v>63</v>
      </c>
      <c r="D42" s="97" t="s">
        <v>139</v>
      </c>
      <c r="E42" s="98" t="s">
        <v>4</v>
      </c>
      <c r="F42" s="99">
        <v>36</v>
      </c>
      <c r="G42" s="108">
        <v>1</v>
      </c>
      <c r="H42" s="99">
        <f t="shared" ref="H42:H43" si="3">G42*F42</f>
        <v>36</v>
      </c>
      <c r="I42" s="150">
        <f t="shared" si="2"/>
        <v>2664</v>
      </c>
    </row>
    <row r="43" spans="2:9" ht="15.75" thickBot="1" x14ac:dyDescent="0.3">
      <c r="B43" s="114" t="s">
        <v>48</v>
      </c>
      <c r="C43" s="98" t="s">
        <v>64</v>
      </c>
      <c r="D43" s="97" t="s">
        <v>141</v>
      </c>
      <c r="E43" s="98" t="s">
        <v>4</v>
      </c>
      <c r="F43" s="99">
        <v>25</v>
      </c>
      <c r="G43" s="108">
        <v>1</v>
      </c>
      <c r="H43" s="99">
        <f t="shared" si="3"/>
        <v>25</v>
      </c>
      <c r="I43" s="150">
        <f t="shared" si="2"/>
        <v>1850</v>
      </c>
    </row>
    <row r="44" spans="2:9" ht="3.75" customHeight="1" thickBot="1" x14ac:dyDescent="0.3">
      <c r="B44" s="412"/>
      <c r="C44" s="413"/>
      <c r="D44" s="413"/>
      <c r="E44" s="413"/>
      <c r="F44" s="413"/>
      <c r="G44" s="413"/>
      <c r="H44" s="413"/>
      <c r="I44" s="414"/>
    </row>
    <row r="45" spans="2:9" ht="19.5" thickBot="1" x14ac:dyDescent="0.35">
      <c r="B45" s="140"/>
      <c r="C45" s="146">
        <v>5</v>
      </c>
      <c r="D45" s="141" t="s">
        <v>13</v>
      </c>
      <c r="E45" s="142" t="s">
        <v>88</v>
      </c>
      <c r="F45" s="143"/>
      <c r="G45" s="147"/>
      <c r="H45" s="154">
        <f>H40+H37+H11+H30+H8+H24</f>
        <v>5387.9879999999994</v>
      </c>
      <c r="I45" s="155">
        <f>I40+I37+I11+I8+I30+I24</f>
        <v>398711.11199999996</v>
      </c>
    </row>
    <row r="46" spans="2:9" ht="15" hidden="1" customHeight="1" x14ac:dyDescent="0.25">
      <c r="B46" s="130"/>
      <c r="C46" s="139" t="s">
        <v>85</v>
      </c>
      <c r="D46" s="132" t="s">
        <v>96</v>
      </c>
      <c r="E46" s="133" t="s">
        <v>88</v>
      </c>
      <c r="F46" s="134"/>
      <c r="G46" s="145"/>
      <c r="H46" s="135">
        <f>H45*20%</f>
        <v>1077.5975999999998</v>
      </c>
    </row>
    <row r="47" spans="2:9" ht="15.75" hidden="1" customHeight="1" thickBot="1" x14ac:dyDescent="0.3">
      <c r="B47" s="122"/>
      <c r="C47" s="116" t="s">
        <v>86</v>
      </c>
      <c r="D47" s="123" t="s">
        <v>97</v>
      </c>
      <c r="E47" s="124" t="s">
        <v>88</v>
      </c>
      <c r="F47" s="125"/>
      <c r="G47" s="126"/>
      <c r="H47" s="127">
        <f>H46+H45</f>
        <v>6465.5855999999994</v>
      </c>
    </row>
    <row r="48" spans="2:9" ht="15.75" thickBot="1" x14ac:dyDescent="0.3"/>
    <row r="49" spans="2:9" ht="15.75" x14ac:dyDescent="0.25">
      <c r="B49" s="398" t="s">
        <v>143</v>
      </c>
      <c r="C49" s="399"/>
      <c r="D49" s="399"/>
      <c r="E49" s="101"/>
      <c r="F49" s="101"/>
      <c r="G49" s="101"/>
      <c r="H49" s="101"/>
      <c r="I49" s="102"/>
    </row>
    <row r="50" spans="2:9" x14ac:dyDescent="0.25">
      <c r="B50" s="103"/>
      <c r="C50" s="1"/>
      <c r="D50" s="1" t="s">
        <v>98</v>
      </c>
      <c r="E50" s="1"/>
      <c r="F50" s="1"/>
      <c r="G50" s="1"/>
      <c r="H50" s="1"/>
      <c r="I50" s="104" t="s">
        <v>98</v>
      </c>
    </row>
    <row r="51" spans="2:9" x14ac:dyDescent="0.25">
      <c r="B51" s="103"/>
      <c r="C51" s="1"/>
      <c r="D51" s="1"/>
      <c r="E51" s="1"/>
      <c r="F51" s="1"/>
      <c r="G51" s="1"/>
      <c r="H51" s="1"/>
      <c r="I51" s="104"/>
    </row>
    <row r="52" spans="2:9" x14ac:dyDescent="0.25">
      <c r="B52" s="103"/>
      <c r="C52" s="1"/>
      <c r="D52" s="1"/>
      <c r="E52" s="1"/>
      <c r="F52" s="1"/>
      <c r="G52" s="1"/>
      <c r="H52" s="1"/>
      <c r="I52" s="104"/>
    </row>
    <row r="53" spans="2:9" x14ac:dyDescent="0.25">
      <c r="B53" s="103"/>
      <c r="C53" s="1"/>
      <c r="D53" s="1"/>
      <c r="E53" s="1"/>
      <c r="F53" s="1"/>
      <c r="G53" s="1"/>
      <c r="H53" s="1"/>
      <c r="I53" s="104"/>
    </row>
    <row r="54" spans="2:9" x14ac:dyDescent="0.25">
      <c r="B54" s="103"/>
      <c r="C54" s="1"/>
      <c r="D54" s="1" t="s">
        <v>98</v>
      </c>
      <c r="E54" s="1"/>
      <c r="F54" s="1"/>
      <c r="G54" s="1"/>
      <c r="H54" s="1"/>
      <c r="I54" s="104"/>
    </row>
    <row r="55" spans="2:9" ht="15.75" thickBot="1" x14ac:dyDescent="0.3">
      <c r="B55" s="105"/>
      <c r="C55" s="106"/>
      <c r="D55" s="106"/>
      <c r="E55" s="106"/>
      <c r="F55" s="400" t="s">
        <v>99</v>
      </c>
      <c r="G55" s="400"/>
      <c r="H55" s="400"/>
      <c r="I55" s="401"/>
    </row>
    <row r="56" spans="2:9" x14ac:dyDescent="0.25">
      <c r="B56" s="168"/>
    </row>
    <row r="59" spans="2:9" x14ac:dyDescent="0.25">
      <c r="D59" s="4" t="s">
        <v>98</v>
      </c>
    </row>
    <row r="61" spans="2:9" x14ac:dyDescent="0.25">
      <c r="D61" s="4" t="s">
        <v>98</v>
      </c>
    </row>
    <row r="63" spans="2:9" x14ac:dyDescent="0.25">
      <c r="D63" s="4" t="s">
        <v>98</v>
      </c>
    </row>
  </sheetData>
  <mergeCells count="8">
    <mergeCell ref="B49:D49"/>
    <mergeCell ref="F55:I55"/>
    <mergeCell ref="B44:I44"/>
    <mergeCell ref="B3:I3"/>
    <mergeCell ref="G4:I4"/>
    <mergeCell ref="G5:H5"/>
    <mergeCell ref="B6:B7"/>
    <mergeCell ref="C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58"/>
  <sheetViews>
    <sheetView workbookViewId="0">
      <selection activeCell="D13" sqref="D13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140625" style="4" bestFit="1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02" t="s">
        <v>100</v>
      </c>
      <c r="C3" s="403"/>
      <c r="D3" s="403"/>
      <c r="E3" s="403"/>
      <c r="F3" s="403"/>
      <c r="G3" s="403"/>
      <c r="H3" s="403"/>
      <c r="I3" s="404"/>
    </row>
    <row r="4" spans="2:9" ht="1.5" customHeight="1" x14ac:dyDescent="0.25">
      <c r="B4" s="6"/>
      <c r="C4" s="7"/>
      <c r="D4" s="2"/>
      <c r="E4" s="3"/>
      <c r="F4" s="5"/>
      <c r="G4" s="405"/>
      <c r="H4" s="405"/>
      <c r="I4" s="405"/>
    </row>
    <row r="5" spans="2:9" ht="3" customHeight="1" thickBot="1" x14ac:dyDescent="0.3">
      <c r="B5" s="16"/>
      <c r="C5" s="17"/>
      <c r="D5" s="18"/>
      <c r="E5" s="19"/>
      <c r="F5" s="20"/>
      <c r="G5" s="373"/>
      <c r="H5" s="373"/>
      <c r="I5" s="1"/>
    </row>
    <row r="6" spans="2:9" ht="61.5" customHeight="1" thickBot="1" x14ac:dyDescent="0.3">
      <c r="B6" s="375" t="s">
        <v>1</v>
      </c>
      <c r="C6" s="406" t="s">
        <v>196</v>
      </c>
      <c r="D6" s="407"/>
      <c r="E6" s="407"/>
      <c r="F6" s="407"/>
      <c r="G6" s="407"/>
      <c r="H6" s="407"/>
      <c r="I6" s="407"/>
    </row>
    <row r="7" spans="2:9" ht="16.5" thickBot="1" x14ac:dyDescent="0.3">
      <c r="B7" s="376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8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47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62" t="s">
        <v>90</v>
      </c>
      <c r="D11" s="132" t="s">
        <v>112</v>
      </c>
      <c r="E11" s="133" t="s">
        <v>88</v>
      </c>
      <c r="F11" s="134"/>
      <c r="G11" s="134"/>
      <c r="H11" s="153">
        <f>SUM(H12:H25)</f>
        <v>3398.2832000000003</v>
      </c>
      <c r="I11" s="153">
        <f>H11*74</f>
        <v>251472.95680000001</v>
      </c>
    </row>
    <row r="12" spans="2:9" x14ac:dyDescent="0.25">
      <c r="B12" s="114">
        <v>72086</v>
      </c>
      <c r="C12" s="98" t="s">
        <v>174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175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32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176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>
        <v>6117</v>
      </c>
      <c r="C15" s="98" t="s">
        <v>177</v>
      </c>
      <c r="D15" s="97" t="s">
        <v>125</v>
      </c>
      <c r="E15" s="98" t="s">
        <v>30</v>
      </c>
      <c r="F15" s="99">
        <v>9.23</v>
      </c>
      <c r="G15" s="107">
        <v>16</v>
      </c>
      <c r="H15" s="99">
        <f>G15*F15</f>
        <v>147.68</v>
      </c>
      <c r="I15" s="150">
        <f>H15*74</f>
        <v>10928.32</v>
      </c>
    </row>
    <row r="16" spans="2:9" x14ac:dyDescent="0.25">
      <c r="B16" s="136">
        <v>1213</v>
      </c>
      <c r="C16" s="98" t="s">
        <v>178</v>
      </c>
      <c r="D16" s="165" t="s">
        <v>126</v>
      </c>
      <c r="E16" s="164" t="s">
        <v>30</v>
      </c>
      <c r="F16" s="137">
        <v>11.97</v>
      </c>
      <c r="G16" s="138">
        <v>16</v>
      </c>
      <c r="H16" s="137">
        <f>G16*F16</f>
        <v>191.52</v>
      </c>
      <c r="I16" s="157">
        <f>H16*74</f>
        <v>14172.480000000001</v>
      </c>
    </row>
    <row r="17" spans="2:9" x14ac:dyDescent="0.25">
      <c r="B17" s="114" t="s">
        <v>102</v>
      </c>
      <c r="C17" s="98" t="s">
        <v>179</v>
      </c>
      <c r="D17" s="97" t="s">
        <v>101</v>
      </c>
      <c r="E17" s="98" t="s">
        <v>45</v>
      </c>
      <c r="F17" s="100">
        <v>17</v>
      </c>
      <c r="G17" s="107">
        <v>22.43</v>
      </c>
      <c r="H17" s="99">
        <f t="shared" si="1"/>
        <v>381.31</v>
      </c>
      <c r="I17" s="150">
        <f t="shared" si="0"/>
        <v>28216.94</v>
      </c>
    </row>
    <row r="18" spans="2:9" x14ac:dyDescent="0.25">
      <c r="B18" s="114">
        <v>7175</v>
      </c>
      <c r="C18" s="98" t="s">
        <v>180</v>
      </c>
      <c r="D18" s="97" t="s">
        <v>103</v>
      </c>
      <c r="E18" s="98" t="s">
        <v>35</v>
      </c>
      <c r="F18" s="100">
        <v>0.88</v>
      </c>
      <c r="G18" s="107">
        <v>898</v>
      </c>
      <c r="H18" s="99">
        <f t="shared" si="1"/>
        <v>790.24</v>
      </c>
      <c r="I18" s="150">
        <f t="shared" si="0"/>
        <v>58477.760000000002</v>
      </c>
    </row>
    <row r="19" spans="2:9" x14ac:dyDescent="0.25">
      <c r="B19" s="114">
        <v>7181</v>
      </c>
      <c r="C19" s="98" t="s">
        <v>181</v>
      </c>
      <c r="D19" s="97" t="s">
        <v>105</v>
      </c>
      <c r="E19" s="98" t="s">
        <v>35</v>
      </c>
      <c r="F19" s="99">
        <v>2.15</v>
      </c>
      <c r="G19" s="107">
        <v>15</v>
      </c>
      <c r="H19" s="99">
        <f t="shared" si="1"/>
        <v>32.25</v>
      </c>
      <c r="I19" s="150">
        <f t="shared" si="0"/>
        <v>2386.5</v>
      </c>
    </row>
    <row r="20" spans="2:9" x14ac:dyDescent="0.25">
      <c r="B20" s="114">
        <v>7178</v>
      </c>
      <c r="C20" s="98" t="s">
        <v>182</v>
      </c>
      <c r="D20" s="97" t="s">
        <v>106</v>
      </c>
      <c r="E20" s="98" t="s">
        <v>35</v>
      </c>
      <c r="F20" s="99">
        <v>0.98</v>
      </c>
      <c r="G20" s="107">
        <v>22</v>
      </c>
      <c r="H20" s="99">
        <f t="shared" si="1"/>
        <v>21.56</v>
      </c>
      <c r="I20" s="150">
        <f t="shared" si="0"/>
        <v>1595.4399999999998</v>
      </c>
    </row>
    <row r="21" spans="2:9" x14ac:dyDescent="0.25">
      <c r="B21" s="114">
        <v>72108</v>
      </c>
      <c r="C21" s="98" t="s">
        <v>183</v>
      </c>
      <c r="D21" s="97" t="s">
        <v>107</v>
      </c>
      <c r="E21" s="98" t="s">
        <v>45</v>
      </c>
      <c r="F21" s="99">
        <v>28.74</v>
      </c>
      <c r="G21" s="107">
        <v>18.3</v>
      </c>
      <c r="H21" s="99">
        <f t="shared" si="1"/>
        <v>525.94200000000001</v>
      </c>
      <c r="I21" s="150">
        <f t="shared" si="0"/>
        <v>38919.707999999999</v>
      </c>
    </row>
    <row r="22" spans="2:9" x14ac:dyDescent="0.25">
      <c r="B22" s="114">
        <v>1108</v>
      </c>
      <c r="C22" s="98" t="s">
        <v>184</v>
      </c>
      <c r="D22" s="97" t="s">
        <v>108</v>
      </c>
      <c r="E22" s="98" t="s">
        <v>45</v>
      </c>
      <c r="F22" s="99">
        <v>13.57</v>
      </c>
      <c r="G22" s="107">
        <v>18.3</v>
      </c>
      <c r="H22" s="99">
        <f>G22*F22</f>
        <v>248.33100000000002</v>
      </c>
      <c r="I22" s="150">
        <f>H22*74</f>
        <v>18376.494000000002</v>
      </c>
    </row>
    <row r="23" spans="2:9" x14ac:dyDescent="0.25">
      <c r="B23" s="114">
        <v>5071</v>
      </c>
      <c r="C23" s="98" t="s">
        <v>185</v>
      </c>
      <c r="D23" s="97" t="s">
        <v>118</v>
      </c>
      <c r="E23" s="98" t="s">
        <v>119</v>
      </c>
      <c r="F23" s="99">
        <v>5.83</v>
      </c>
      <c r="G23" s="107">
        <v>10</v>
      </c>
      <c r="H23" s="99">
        <f>G23*F23</f>
        <v>58.3</v>
      </c>
      <c r="I23" s="150">
        <f>H23*74</f>
        <v>4314.2</v>
      </c>
    </row>
    <row r="24" spans="2:9" x14ac:dyDescent="0.25">
      <c r="B24" s="114">
        <v>5068</v>
      </c>
      <c r="C24" s="98" t="s">
        <v>186</v>
      </c>
      <c r="D24" s="97" t="s">
        <v>120</v>
      </c>
      <c r="E24" s="98" t="s">
        <v>119</v>
      </c>
      <c r="F24" s="99">
        <v>6.19</v>
      </c>
      <c r="G24" s="107">
        <v>8</v>
      </c>
      <c r="H24" s="99">
        <f>G24*F24</f>
        <v>49.52</v>
      </c>
      <c r="I24" s="150">
        <f>H24*74</f>
        <v>3664.48</v>
      </c>
    </row>
    <row r="25" spans="2:9" ht="15.75" thickBot="1" x14ac:dyDescent="0.3">
      <c r="B25" s="136">
        <v>20247</v>
      </c>
      <c r="C25" s="164" t="s">
        <v>187</v>
      </c>
      <c r="D25" s="165" t="s">
        <v>121</v>
      </c>
      <c r="E25" s="164" t="s">
        <v>119</v>
      </c>
      <c r="F25" s="137">
        <v>6.66</v>
      </c>
      <c r="G25" s="138">
        <v>6</v>
      </c>
      <c r="H25" s="137">
        <f>G25*F25</f>
        <v>39.96</v>
      </c>
      <c r="I25" s="157">
        <f>H25*74</f>
        <v>2957.04</v>
      </c>
    </row>
    <row r="26" spans="2:9" ht="15.75" x14ac:dyDescent="0.25">
      <c r="B26" s="109"/>
      <c r="C26" s="167" t="s">
        <v>21</v>
      </c>
      <c r="D26" s="111" t="s">
        <v>173</v>
      </c>
      <c r="E26" s="112" t="s">
        <v>88</v>
      </c>
      <c r="F26" s="113"/>
      <c r="G26" s="113"/>
      <c r="H26" s="153">
        <f>SUM(H27:H32)</f>
        <v>4486.9045999999998</v>
      </c>
      <c r="I26" s="158">
        <f>H26*74</f>
        <v>332030.94039999996</v>
      </c>
    </row>
    <row r="27" spans="2:9" x14ac:dyDescent="0.25">
      <c r="B27" s="114" t="s">
        <v>131</v>
      </c>
      <c r="C27" s="98" t="s">
        <v>188</v>
      </c>
      <c r="D27" s="97" t="s">
        <v>160</v>
      </c>
      <c r="E27" s="98" t="s">
        <v>18</v>
      </c>
      <c r="F27" s="99">
        <v>63.35</v>
      </c>
      <c r="G27" s="107">
        <v>6</v>
      </c>
      <c r="H27" s="99">
        <f t="shared" si="1"/>
        <v>380.1</v>
      </c>
      <c r="I27" s="150">
        <f t="shared" si="0"/>
        <v>28127.4</v>
      </c>
    </row>
    <row r="28" spans="2:9" x14ac:dyDescent="0.25">
      <c r="B28" s="114" t="s">
        <v>131</v>
      </c>
      <c r="C28" s="98" t="s">
        <v>189</v>
      </c>
      <c r="D28" s="97" t="s">
        <v>130</v>
      </c>
      <c r="E28" s="98" t="s">
        <v>18</v>
      </c>
      <c r="F28" s="99">
        <v>63.35</v>
      </c>
      <c r="G28" s="107">
        <v>8.5</v>
      </c>
      <c r="H28" s="99">
        <f t="shared" si="1"/>
        <v>538.47500000000002</v>
      </c>
      <c r="I28" s="150">
        <f t="shared" si="0"/>
        <v>39847.15</v>
      </c>
    </row>
    <row r="29" spans="2:9" x14ac:dyDescent="0.25">
      <c r="B29" s="114">
        <v>72214</v>
      </c>
      <c r="C29" s="98" t="s">
        <v>190</v>
      </c>
      <c r="D29" s="97" t="s">
        <v>167</v>
      </c>
      <c r="E29" s="98" t="s">
        <v>162</v>
      </c>
      <c r="F29" s="99">
        <v>32.76</v>
      </c>
      <c r="G29" s="107">
        <v>8.5</v>
      </c>
      <c r="H29" s="99">
        <f t="shared" si="1"/>
        <v>278.45999999999998</v>
      </c>
      <c r="I29" s="150">
        <f t="shared" si="0"/>
        <v>20606.039999999997</v>
      </c>
    </row>
    <row r="30" spans="2:9" x14ac:dyDescent="0.25">
      <c r="B30" s="114">
        <v>34</v>
      </c>
      <c r="C30" s="98" t="s">
        <v>190</v>
      </c>
      <c r="D30" s="97" t="s">
        <v>163</v>
      </c>
      <c r="E30" s="98" t="s">
        <v>119</v>
      </c>
      <c r="F30" s="99">
        <v>3.42</v>
      </c>
      <c r="G30" s="107">
        <v>36.200000000000003</v>
      </c>
      <c r="H30" s="99">
        <f t="shared" si="1"/>
        <v>123.804</v>
      </c>
      <c r="I30" s="150">
        <f t="shared" si="0"/>
        <v>9161.496000000001</v>
      </c>
    </row>
    <row r="31" spans="2:9" x14ac:dyDescent="0.25">
      <c r="B31" s="114" t="s">
        <v>172</v>
      </c>
      <c r="C31" s="98" t="s">
        <v>191</v>
      </c>
      <c r="D31" s="97" t="s">
        <v>171</v>
      </c>
      <c r="E31" s="98" t="s">
        <v>18</v>
      </c>
      <c r="F31" s="99">
        <v>76.819999999999993</v>
      </c>
      <c r="G31" s="107">
        <v>32.08</v>
      </c>
      <c r="H31" s="99">
        <f t="shared" si="1"/>
        <v>2464.3855999999996</v>
      </c>
      <c r="I31" s="150">
        <f t="shared" si="0"/>
        <v>182364.53439999997</v>
      </c>
    </row>
    <row r="32" spans="2:9" ht="15.75" thickBot="1" x14ac:dyDescent="0.3">
      <c r="B32" s="115">
        <v>6042</v>
      </c>
      <c r="C32" s="116" t="s">
        <v>192</v>
      </c>
      <c r="D32" s="117" t="s">
        <v>161</v>
      </c>
      <c r="E32" s="116" t="s">
        <v>162</v>
      </c>
      <c r="F32" s="118">
        <v>438.55</v>
      </c>
      <c r="G32" s="119">
        <v>1.6</v>
      </c>
      <c r="H32" s="118">
        <f t="shared" si="1"/>
        <v>701.68000000000006</v>
      </c>
      <c r="I32" s="151">
        <f t="shared" si="0"/>
        <v>51924.320000000007</v>
      </c>
    </row>
    <row r="33" spans="1:9" ht="15.75" x14ac:dyDescent="0.25">
      <c r="B33" s="130"/>
      <c r="C33" s="162">
        <v>3</v>
      </c>
      <c r="D33" s="132" t="s">
        <v>194</v>
      </c>
      <c r="E33" s="133" t="s">
        <v>88</v>
      </c>
      <c r="F33" s="134"/>
      <c r="G33" s="145"/>
      <c r="H33" s="159">
        <f>SUM(H34:H37)</f>
        <v>186.89999999999998</v>
      </c>
      <c r="I33" s="161">
        <f>H33*74</f>
        <v>13830.599999999999</v>
      </c>
    </row>
    <row r="34" spans="1:9" x14ac:dyDescent="0.25">
      <c r="B34" s="114">
        <v>983</v>
      </c>
      <c r="C34" s="98" t="s">
        <v>23</v>
      </c>
      <c r="D34" s="97" t="s">
        <v>164</v>
      </c>
      <c r="E34" s="98" t="s">
        <v>45</v>
      </c>
      <c r="F34" s="99">
        <v>0.88</v>
      </c>
      <c r="G34" s="107">
        <v>36</v>
      </c>
      <c r="H34" s="99">
        <f t="shared" ref="H34:H37" si="2">G34*F34</f>
        <v>31.68</v>
      </c>
      <c r="I34" s="150">
        <f t="shared" ref="I34:I37" si="3">H34*74</f>
        <v>2344.3200000000002</v>
      </c>
    </row>
    <row r="35" spans="1:9" x14ac:dyDescent="0.25">
      <c r="B35" s="114">
        <v>984</v>
      </c>
      <c r="C35" s="98" t="s">
        <v>29</v>
      </c>
      <c r="D35" s="97" t="s">
        <v>165</v>
      </c>
      <c r="E35" s="98" t="s">
        <v>45</v>
      </c>
      <c r="F35" s="99">
        <v>1.23</v>
      </c>
      <c r="G35" s="107">
        <v>46</v>
      </c>
      <c r="H35" s="99">
        <f t="shared" si="2"/>
        <v>56.58</v>
      </c>
      <c r="I35" s="150">
        <f t="shared" si="3"/>
        <v>4186.92</v>
      </c>
    </row>
    <row r="36" spans="1:9" x14ac:dyDescent="0.25">
      <c r="B36" s="114">
        <v>994</v>
      </c>
      <c r="C36" s="98" t="s">
        <v>33</v>
      </c>
      <c r="D36" s="97" t="s">
        <v>193</v>
      </c>
      <c r="E36" s="98" t="s">
        <v>45</v>
      </c>
      <c r="F36" s="99">
        <v>3.27</v>
      </c>
      <c r="G36" s="107">
        <v>10</v>
      </c>
      <c r="H36" s="99">
        <f t="shared" si="2"/>
        <v>32.700000000000003</v>
      </c>
      <c r="I36" s="150">
        <f t="shared" si="3"/>
        <v>2419.8000000000002</v>
      </c>
    </row>
    <row r="37" spans="1:9" ht="15.75" thickBot="1" x14ac:dyDescent="0.3">
      <c r="B37" s="115">
        <v>2688</v>
      </c>
      <c r="C37" s="116" t="s">
        <v>34</v>
      </c>
      <c r="D37" s="117" t="s">
        <v>195</v>
      </c>
      <c r="E37" s="116" t="s">
        <v>45</v>
      </c>
      <c r="F37" s="118">
        <v>1.57</v>
      </c>
      <c r="G37" s="119">
        <v>42</v>
      </c>
      <c r="H37" s="118">
        <f t="shared" si="2"/>
        <v>65.94</v>
      </c>
      <c r="I37" s="151">
        <f t="shared" si="3"/>
        <v>4879.5599999999995</v>
      </c>
    </row>
    <row r="38" spans="1:9" ht="15.75" x14ac:dyDescent="0.25">
      <c r="B38" s="109"/>
      <c r="C38" s="110">
        <v>4</v>
      </c>
      <c r="D38" s="111" t="s">
        <v>129</v>
      </c>
      <c r="E38" s="112" t="s">
        <v>88</v>
      </c>
      <c r="F38" s="113"/>
      <c r="G38" s="120"/>
      <c r="H38" s="153">
        <f>SUM(H39:H40)</f>
        <v>158.81899999999999</v>
      </c>
      <c r="I38" s="158">
        <f t="shared" si="0"/>
        <v>11752.606</v>
      </c>
    </row>
    <row r="39" spans="1:9" x14ac:dyDescent="0.25">
      <c r="B39" s="114" t="s">
        <v>131</v>
      </c>
      <c r="C39" s="98" t="s">
        <v>36</v>
      </c>
      <c r="D39" s="97" t="s">
        <v>130</v>
      </c>
      <c r="E39" s="98" t="s">
        <v>18</v>
      </c>
      <c r="F39" s="99">
        <v>63.35</v>
      </c>
      <c r="G39" s="107">
        <v>1.1399999999999999</v>
      </c>
      <c r="H39" s="99">
        <f>G39*F39</f>
        <v>72.218999999999994</v>
      </c>
      <c r="I39" s="150">
        <f t="shared" si="0"/>
        <v>5344.2059999999992</v>
      </c>
    </row>
    <row r="40" spans="1:9" ht="15.75" thickBot="1" x14ac:dyDescent="0.3">
      <c r="B40" s="115" t="s">
        <v>48</v>
      </c>
      <c r="C40" s="116" t="s">
        <v>63</v>
      </c>
      <c r="D40" s="117" t="s">
        <v>132</v>
      </c>
      <c r="E40" s="116" t="s">
        <v>95</v>
      </c>
      <c r="F40" s="118">
        <v>86.6</v>
      </c>
      <c r="G40" s="119">
        <v>1</v>
      </c>
      <c r="H40" s="118">
        <f>G40*F40</f>
        <v>86.6</v>
      </c>
      <c r="I40" s="151">
        <f t="shared" si="0"/>
        <v>6408.4</v>
      </c>
    </row>
    <row r="41" spans="1:9" ht="15.75" x14ac:dyDescent="0.25">
      <c r="A41" s="4" t="s">
        <v>98</v>
      </c>
      <c r="B41" s="109"/>
      <c r="C41" s="110">
        <v>5</v>
      </c>
      <c r="D41" s="111" t="s">
        <v>133</v>
      </c>
      <c r="E41" s="112" t="s">
        <v>88</v>
      </c>
      <c r="F41" s="113"/>
      <c r="G41" s="120"/>
      <c r="H41" s="153">
        <f>SUM(H42)</f>
        <v>68.447999999999993</v>
      </c>
      <c r="I41" s="158">
        <f t="shared" si="0"/>
        <v>5065.1519999999991</v>
      </c>
    </row>
    <row r="42" spans="1:9" ht="15.75" thickBot="1" x14ac:dyDescent="0.3">
      <c r="B42" s="115" t="s">
        <v>135</v>
      </c>
      <c r="C42" s="116" t="s">
        <v>85</v>
      </c>
      <c r="D42" s="117" t="s">
        <v>134</v>
      </c>
      <c r="E42" s="116" t="s">
        <v>18</v>
      </c>
      <c r="F42" s="118">
        <v>7.13</v>
      </c>
      <c r="G42" s="119">
        <v>9.6</v>
      </c>
      <c r="H42" s="118">
        <f>G42*F42</f>
        <v>68.447999999999993</v>
      </c>
      <c r="I42" s="151">
        <f t="shared" si="0"/>
        <v>5065.1519999999991</v>
      </c>
    </row>
    <row r="43" spans="1:9" ht="15.75" x14ac:dyDescent="0.25">
      <c r="B43" s="109"/>
      <c r="C43" s="110">
        <v>6</v>
      </c>
      <c r="D43" s="111" t="s">
        <v>136</v>
      </c>
      <c r="E43" s="112" t="s">
        <v>88</v>
      </c>
      <c r="F43" s="113"/>
      <c r="G43" s="120"/>
      <c r="H43" s="153">
        <f>SUM(H44:H47)</f>
        <v>254</v>
      </c>
      <c r="I43" s="158">
        <f t="shared" si="0"/>
        <v>18796</v>
      </c>
    </row>
    <row r="44" spans="1:9" x14ac:dyDescent="0.25">
      <c r="B44" s="114">
        <v>9537</v>
      </c>
      <c r="C44" s="98" t="s">
        <v>85</v>
      </c>
      <c r="D44" s="97" t="s">
        <v>84</v>
      </c>
      <c r="E44" s="98" t="s">
        <v>18</v>
      </c>
      <c r="F44" s="99">
        <v>1.26</v>
      </c>
      <c r="G44" s="108">
        <v>50</v>
      </c>
      <c r="H44" s="99">
        <f>G44*F44</f>
        <v>63</v>
      </c>
      <c r="I44" s="150">
        <f t="shared" si="0"/>
        <v>4662</v>
      </c>
    </row>
    <row r="45" spans="1:9" x14ac:dyDescent="0.25">
      <c r="B45" s="114" t="s">
        <v>48</v>
      </c>
      <c r="C45" s="98" t="s">
        <v>86</v>
      </c>
      <c r="D45" s="97" t="s">
        <v>139</v>
      </c>
      <c r="E45" s="98" t="s">
        <v>4</v>
      </c>
      <c r="F45" s="99">
        <v>36</v>
      </c>
      <c r="G45" s="108">
        <v>1</v>
      </c>
      <c r="H45" s="99">
        <f t="shared" ref="H45:H47" si="4">G45*F45</f>
        <v>36</v>
      </c>
      <c r="I45" s="150">
        <f t="shared" si="0"/>
        <v>2664</v>
      </c>
    </row>
    <row r="46" spans="1:9" x14ac:dyDescent="0.25">
      <c r="B46" s="114" t="s">
        <v>48</v>
      </c>
      <c r="C46" s="98" t="s">
        <v>140</v>
      </c>
      <c r="D46" s="97" t="s">
        <v>141</v>
      </c>
      <c r="E46" s="98" t="s">
        <v>4</v>
      </c>
      <c r="F46" s="99">
        <v>25</v>
      </c>
      <c r="G46" s="108">
        <v>1</v>
      </c>
      <c r="H46" s="99">
        <f t="shared" si="4"/>
        <v>25</v>
      </c>
      <c r="I46" s="150">
        <f t="shared" si="0"/>
        <v>1850</v>
      </c>
    </row>
    <row r="47" spans="1:9" ht="15.75" thickBot="1" x14ac:dyDescent="0.3">
      <c r="B47" s="115" t="s">
        <v>48</v>
      </c>
      <c r="C47" s="116" t="s">
        <v>142</v>
      </c>
      <c r="D47" s="117" t="s">
        <v>94</v>
      </c>
      <c r="E47" s="116" t="s">
        <v>4</v>
      </c>
      <c r="F47" s="118">
        <v>260</v>
      </c>
      <c r="G47" s="121">
        <v>0.5</v>
      </c>
      <c r="H47" s="118">
        <f t="shared" si="4"/>
        <v>130</v>
      </c>
      <c r="I47" s="151">
        <f t="shared" si="0"/>
        <v>9620</v>
      </c>
    </row>
    <row r="48" spans="1:9" ht="3" customHeight="1" thickBot="1" x14ac:dyDescent="0.3">
      <c r="B48" s="412"/>
      <c r="C48" s="413"/>
      <c r="D48" s="413"/>
      <c r="E48" s="413"/>
      <c r="F48" s="413"/>
      <c r="G48" s="413"/>
      <c r="H48" s="413"/>
      <c r="I48" s="414"/>
    </row>
    <row r="49" spans="2:9" ht="19.5" thickBot="1" x14ac:dyDescent="0.35">
      <c r="B49" s="140"/>
      <c r="C49" s="146">
        <v>7</v>
      </c>
      <c r="D49" s="141" t="s">
        <v>13</v>
      </c>
      <c r="E49" s="142" t="s">
        <v>88</v>
      </c>
      <c r="F49" s="143"/>
      <c r="G49" s="147"/>
      <c r="H49" s="154">
        <f>H43+H41+H38+H11+H8+H26+H33</f>
        <v>8750.3788000000004</v>
      </c>
      <c r="I49" s="155">
        <f>I43+I41+I38+I11+I8+I26+I33</f>
        <v>647528.03119999997</v>
      </c>
    </row>
    <row r="50" spans="2:9" hidden="1" x14ac:dyDescent="0.25">
      <c r="B50" s="130"/>
      <c r="C50" s="139" t="s">
        <v>85</v>
      </c>
      <c r="D50" s="132" t="s">
        <v>96</v>
      </c>
      <c r="E50" s="133" t="s">
        <v>88</v>
      </c>
      <c r="F50" s="134"/>
      <c r="G50" s="145"/>
      <c r="H50" s="135">
        <f>H49*20%</f>
        <v>1750.0757600000002</v>
      </c>
    </row>
    <row r="51" spans="2:9" ht="15.75" hidden="1" thickBot="1" x14ac:dyDescent="0.3">
      <c r="B51" s="122"/>
      <c r="C51" s="116" t="s">
        <v>86</v>
      </c>
      <c r="D51" s="123" t="s">
        <v>97</v>
      </c>
      <c r="E51" s="124" t="s">
        <v>88</v>
      </c>
      <c r="F51" s="125"/>
      <c r="G51" s="126"/>
      <c r="H51" s="127">
        <f>H50+H49</f>
        <v>10500.45456</v>
      </c>
    </row>
    <row r="52" spans="2:9" ht="15.75" thickBot="1" x14ac:dyDescent="0.3"/>
    <row r="53" spans="2:9" ht="15.75" x14ac:dyDescent="0.25">
      <c r="B53" s="398" t="s">
        <v>143</v>
      </c>
      <c r="C53" s="399"/>
      <c r="D53" s="399"/>
      <c r="E53" s="101"/>
      <c r="F53" s="101"/>
      <c r="G53" s="101"/>
      <c r="H53" s="101"/>
      <c r="I53" s="102"/>
    </row>
    <row r="54" spans="2:9" x14ac:dyDescent="0.25">
      <c r="B54" s="103"/>
      <c r="C54" s="1"/>
      <c r="D54" s="1"/>
      <c r="E54" s="1"/>
      <c r="F54" s="1"/>
      <c r="G54" s="1"/>
      <c r="H54" s="1"/>
      <c r="I54" s="104" t="s">
        <v>98</v>
      </c>
    </row>
    <row r="55" spans="2:9" x14ac:dyDescent="0.25">
      <c r="B55" s="103"/>
      <c r="C55" s="1"/>
      <c r="D55" s="1"/>
      <c r="E55" s="1"/>
      <c r="F55" s="1"/>
      <c r="G55" s="1"/>
      <c r="H55" s="1"/>
      <c r="I55" s="104"/>
    </row>
    <row r="56" spans="2:9" x14ac:dyDescent="0.25">
      <c r="B56" s="103"/>
      <c r="C56" s="1"/>
      <c r="D56" s="1" t="s">
        <v>98</v>
      </c>
      <c r="E56" s="1"/>
      <c r="F56" s="1"/>
      <c r="G56" s="1"/>
      <c r="H56" s="1"/>
      <c r="I56" s="104"/>
    </row>
    <row r="57" spans="2:9" x14ac:dyDescent="0.25">
      <c r="B57" s="103"/>
      <c r="C57" s="1"/>
      <c r="D57" s="1" t="s">
        <v>98</v>
      </c>
      <c r="E57" s="1"/>
      <c r="F57" s="1"/>
      <c r="G57" s="1"/>
      <c r="H57" s="1"/>
      <c r="I57" s="104"/>
    </row>
    <row r="58" spans="2:9" ht="15.75" thickBot="1" x14ac:dyDescent="0.3">
      <c r="B58" s="105"/>
      <c r="C58" s="106"/>
      <c r="D58" s="106"/>
      <c r="E58" s="106"/>
      <c r="F58" s="400" t="s">
        <v>99</v>
      </c>
      <c r="G58" s="400"/>
      <c r="H58" s="400"/>
      <c r="I58" s="401"/>
    </row>
  </sheetData>
  <mergeCells count="8">
    <mergeCell ref="B53:D53"/>
    <mergeCell ref="F58:I58"/>
    <mergeCell ref="B3:I3"/>
    <mergeCell ref="G4:I4"/>
    <mergeCell ref="G5:H5"/>
    <mergeCell ref="B6:B7"/>
    <mergeCell ref="C6:I6"/>
    <mergeCell ref="B48:I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1:M72"/>
  <sheetViews>
    <sheetView topLeftCell="A48" workbookViewId="0">
      <selection activeCell="D61" sqref="D61:G61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71.71093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8" ht="15.75" thickBot="1" x14ac:dyDescent="0.3"/>
    <row r="2" spans="2:8" ht="17.25" customHeight="1" x14ac:dyDescent="0.25">
      <c r="B2" s="149"/>
      <c r="C2" s="101"/>
      <c r="D2" s="101"/>
      <c r="E2" s="101"/>
      <c r="F2" s="101"/>
      <c r="G2" s="101"/>
      <c r="H2" s="102"/>
    </row>
    <row r="3" spans="2:8" ht="50.25" customHeight="1" thickBot="1" x14ac:dyDescent="0.3">
      <c r="B3" s="402" t="s">
        <v>100</v>
      </c>
      <c r="C3" s="403"/>
      <c r="D3" s="403"/>
      <c r="E3" s="403"/>
      <c r="F3" s="403"/>
      <c r="G3" s="403"/>
      <c r="H3" s="404"/>
    </row>
    <row r="4" spans="2:8" ht="1.5" customHeight="1" x14ac:dyDescent="0.25">
      <c r="B4" s="6"/>
      <c r="C4" s="7"/>
      <c r="D4" s="2"/>
      <c r="E4" s="3"/>
      <c r="F4" s="5"/>
      <c r="G4" s="405"/>
      <c r="H4" s="417"/>
    </row>
    <row r="5" spans="2:8" ht="3" customHeight="1" thickBot="1" x14ac:dyDescent="0.3">
      <c r="B5" s="16"/>
      <c r="C5" s="17"/>
      <c r="D5" s="18"/>
      <c r="E5" s="19"/>
      <c r="F5" s="20"/>
      <c r="G5" s="373"/>
      <c r="H5" s="374"/>
    </row>
    <row r="6" spans="2:8" ht="66.75" customHeight="1" thickBot="1" x14ac:dyDescent="0.3">
      <c r="B6" s="375" t="s">
        <v>1</v>
      </c>
      <c r="C6" s="406" t="s">
        <v>240</v>
      </c>
      <c r="D6" s="407"/>
      <c r="E6" s="407"/>
      <c r="F6" s="407"/>
      <c r="G6" s="407"/>
      <c r="H6" s="418"/>
    </row>
    <row r="7" spans="2:8" ht="16.5" thickBot="1" x14ac:dyDescent="0.3">
      <c r="B7" s="411"/>
      <c r="C7" s="172" t="s">
        <v>2</v>
      </c>
      <c r="D7" s="173" t="s">
        <v>3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8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SUM(H9:H13)</f>
        <v>675.10519999999997</v>
      </c>
    </row>
    <row r="9" spans="2:8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8" x14ac:dyDescent="0.25">
      <c r="B10" s="114">
        <v>72214</v>
      </c>
      <c r="C10" s="98" t="s">
        <v>93</v>
      </c>
      <c r="D10" s="183" t="s">
        <v>232</v>
      </c>
      <c r="E10" s="98" t="s">
        <v>162</v>
      </c>
      <c r="F10" s="99">
        <v>36.65</v>
      </c>
      <c r="G10" s="98">
        <v>3.2</v>
      </c>
      <c r="H10" s="156">
        <f>G10*F10</f>
        <v>117.28</v>
      </c>
    </row>
    <row r="11" spans="2:8" x14ac:dyDescent="0.25">
      <c r="B11" s="114">
        <v>72236</v>
      </c>
      <c r="C11" s="98" t="s">
        <v>243</v>
      </c>
      <c r="D11" s="183" t="s">
        <v>241</v>
      </c>
      <c r="E11" s="98" t="s">
        <v>18</v>
      </c>
      <c r="F11" s="99">
        <v>6.81</v>
      </c>
      <c r="G11" s="98">
        <v>32</v>
      </c>
      <c r="H11" s="156">
        <f>G11*F11</f>
        <v>217.92</v>
      </c>
    </row>
    <row r="12" spans="2:8" x14ac:dyDescent="0.25">
      <c r="B12" s="195">
        <v>2700</v>
      </c>
      <c r="C12" s="98" t="s">
        <v>244</v>
      </c>
      <c r="D12" s="190" t="s">
        <v>242</v>
      </c>
      <c r="E12" s="139" t="s">
        <v>30</v>
      </c>
      <c r="F12" s="191">
        <v>18.489999999999998</v>
      </c>
      <c r="G12" s="139">
        <v>8</v>
      </c>
      <c r="H12" s="156">
        <f t="shared" ref="H12:H13" si="0">G12*F12</f>
        <v>147.91999999999999</v>
      </c>
    </row>
    <row r="13" spans="2:8" ht="15.75" thickBot="1" x14ac:dyDescent="0.3">
      <c r="B13" s="197">
        <v>6115</v>
      </c>
      <c r="C13" s="164" t="s">
        <v>246</v>
      </c>
      <c r="D13" s="193" t="s">
        <v>245</v>
      </c>
      <c r="E13" s="192" t="s">
        <v>30</v>
      </c>
      <c r="F13" s="194">
        <v>9.7200000000000006</v>
      </c>
      <c r="G13" s="192">
        <v>8</v>
      </c>
      <c r="H13" s="188">
        <f t="shared" si="0"/>
        <v>77.760000000000005</v>
      </c>
    </row>
    <row r="14" spans="2:8" ht="15.75" x14ac:dyDescent="0.25">
      <c r="B14" s="109"/>
      <c r="C14" s="110">
        <v>2</v>
      </c>
      <c r="D14" s="111" t="s">
        <v>250</v>
      </c>
      <c r="E14" s="112" t="s">
        <v>88</v>
      </c>
      <c r="F14" s="113"/>
      <c r="G14" s="113"/>
      <c r="H14" s="158">
        <f>SUM(H15:H22)</f>
        <v>2610.9853999999996</v>
      </c>
    </row>
    <row r="15" spans="2:8" x14ac:dyDescent="0.25">
      <c r="B15" s="195" t="s">
        <v>248</v>
      </c>
      <c r="C15" s="139" t="s">
        <v>90</v>
      </c>
      <c r="D15" s="190" t="s">
        <v>247</v>
      </c>
      <c r="E15" s="139" t="s">
        <v>18</v>
      </c>
      <c r="F15" s="191">
        <v>48.66</v>
      </c>
      <c r="G15" s="139">
        <v>3.2</v>
      </c>
      <c r="H15" s="196">
        <f>G15*F15</f>
        <v>155.71199999999999</v>
      </c>
    </row>
    <row r="16" spans="2:8" x14ac:dyDescent="0.25">
      <c r="B16" s="114" t="s">
        <v>131</v>
      </c>
      <c r="C16" s="139" t="s">
        <v>21</v>
      </c>
      <c r="D16" s="97" t="s">
        <v>130</v>
      </c>
      <c r="E16" s="98" t="s">
        <v>18</v>
      </c>
      <c r="F16" s="100">
        <v>62.11</v>
      </c>
      <c r="G16" s="139">
        <v>12.2</v>
      </c>
      <c r="H16" s="196">
        <f t="shared" ref="H16:H22" si="1">G16*F16</f>
        <v>757.74199999999996</v>
      </c>
    </row>
    <row r="17" spans="2:13" x14ac:dyDescent="0.25">
      <c r="B17" s="195" t="s">
        <v>268</v>
      </c>
      <c r="C17" s="139" t="s">
        <v>91</v>
      </c>
      <c r="D17" s="203" t="s">
        <v>267</v>
      </c>
      <c r="E17" s="139" t="s">
        <v>18</v>
      </c>
      <c r="F17" s="204">
        <v>91.39</v>
      </c>
      <c r="G17" s="139">
        <v>8.5</v>
      </c>
      <c r="H17" s="196">
        <f t="shared" si="1"/>
        <v>776.81500000000005</v>
      </c>
    </row>
    <row r="18" spans="2:13" x14ac:dyDescent="0.25">
      <c r="B18" s="195">
        <v>34</v>
      </c>
      <c r="C18" s="139" t="s">
        <v>92</v>
      </c>
      <c r="D18" s="190" t="s">
        <v>163</v>
      </c>
      <c r="E18" s="139" t="s">
        <v>119</v>
      </c>
      <c r="F18" s="191">
        <v>3.24</v>
      </c>
      <c r="G18" s="139">
        <v>25.66</v>
      </c>
      <c r="H18" s="196">
        <f t="shared" si="1"/>
        <v>83.138400000000004</v>
      </c>
    </row>
    <row r="19" spans="2:13" x14ac:dyDescent="0.25">
      <c r="B19" s="195">
        <v>1527</v>
      </c>
      <c r="C19" s="139" t="s">
        <v>113</v>
      </c>
      <c r="D19" s="190" t="s">
        <v>249</v>
      </c>
      <c r="E19" s="139" t="s">
        <v>162</v>
      </c>
      <c r="F19" s="191">
        <v>290.02999999999997</v>
      </c>
      <c r="G19" s="139">
        <v>2.2000000000000002</v>
      </c>
      <c r="H19" s="196">
        <f t="shared" si="1"/>
        <v>638.06600000000003</v>
      </c>
    </row>
    <row r="20" spans="2:13" x14ac:dyDescent="0.25">
      <c r="B20" s="195">
        <v>33</v>
      </c>
      <c r="C20" s="139" t="s">
        <v>114</v>
      </c>
      <c r="D20" s="190" t="s">
        <v>239</v>
      </c>
      <c r="E20" s="139" t="s">
        <v>119</v>
      </c>
      <c r="F20" s="191">
        <v>3.42</v>
      </c>
      <c r="G20" s="139">
        <v>3.6</v>
      </c>
      <c r="H20" s="196">
        <f t="shared" si="1"/>
        <v>12.311999999999999</v>
      </c>
    </row>
    <row r="21" spans="2:13" x14ac:dyDescent="0.25">
      <c r="B21" s="195">
        <v>4750</v>
      </c>
      <c r="C21" s="139" t="s">
        <v>115</v>
      </c>
      <c r="D21" s="190" t="s">
        <v>214</v>
      </c>
      <c r="E21" s="139" t="s">
        <v>30</v>
      </c>
      <c r="F21" s="191">
        <v>12.88</v>
      </c>
      <c r="G21" s="139">
        <v>8</v>
      </c>
      <c r="H21" s="196">
        <f t="shared" si="1"/>
        <v>103.04</v>
      </c>
    </row>
    <row r="22" spans="2:13" ht="15.75" thickBot="1" x14ac:dyDescent="0.3">
      <c r="B22" s="197">
        <v>6127</v>
      </c>
      <c r="C22" s="139" t="s">
        <v>116</v>
      </c>
      <c r="D22" s="193" t="s">
        <v>213</v>
      </c>
      <c r="E22" s="192" t="s">
        <v>30</v>
      </c>
      <c r="F22" s="194">
        <v>10.52</v>
      </c>
      <c r="G22" s="192">
        <v>8</v>
      </c>
      <c r="H22" s="198">
        <f t="shared" si="1"/>
        <v>84.16</v>
      </c>
    </row>
    <row r="23" spans="2:13" ht="15.75" x14ac:dyDescent="0.25">
      <c r="B23" s="109"/>
      <c r="C23" s="110">
        <v>3</v>
      </c>
      <c r="D23" s="111" t="s">
        <v>266</v>
      </c>
      <c r="E23" s="112" t="s">
        <v>88</v>
      </c>
      <c r="F23" s="113"/>
      <c r="G23" s="113"/>
      <c r="H23" s="158">
        <f>SUM(H24:H32)</f>
        <v>2170.9108999999999</v>
      </c>
      <c r="J23" s="1"/>
      <c r="K23" s="1"/>
      <c r="L23" s="1"/>
      <c r="M23" s="1"/>
    </row>
    <row r="24" spans="2:13" ht="26.25" x14ac:dyDescent="0.25">
      <c r="B24" s="114">
        <v>72086</v>
      </c>
      <c r="C24" s="98" t="s">
        <v>23</v>
      </c>
      <c r="D24" s="128" t="s">
        <v>207</v>
      </c>
      <c r="E24" s="98" t="s">
        <v>45</v>
      </c>
      <c r="F24" s="100">
        <v>3.21</v>
      </c>
      <c r="G24" s="107">
        <v>52.14</v>
      </c>
      <c r="H24" s="129">
        <f>G24*F24</f>
        <v>167.36940000000001</v>
      </c>
      <c r="J24" s="189"/>
      <c r="K24" s="189"/>
      <c r="L24" s="189"/>
      <c r="M24" s="189"/>
    </row>
    <row r="25" spans="2:13" ht="26.25" x14ac:dyDescent="0.25">
      <c r="B25" s="114">
        <v>72087</v>
      </c>
      <c r="C25" s="98" t="s">
        <v>29</v>
      </c>
      <c r="D25" s="128" t="s">
        <v>209</v>
      </c>
      <c r="E25" s="98" t="s">
        <v>45</v>
      </c>
      <c r="F25" s="100">
        <v>8.56</v>
      </c>
      <c r="G25" s="107">
        <v>13.43</v>
      </c>
      <c r="H25" s="129">
        <f t="shared" ref="H25:H32" si="2">G25*F25</f>
        <v>114.96080000000001</v>
      </c>
      <c r="J25" s="189"/>
      <c r="K25" s="189"/>
      <c r="L25" s="189"/>
      <c r="M25" s="189"/>
    </row>
    <row r="26" spans="2:13" ht="26.25" x14ac:dyDescent="0.25">
      <c r="B26" s="114">
        <v>72085</v>
      </c>
      <c r="C26" s="98" t="s">
        <v>33</v>
      </c>
      <c r="D26" s="128" t="s">
        <v>208</v>
      </c>
      <c r="E26" s="98" t="s">
        <v>45</v>
      </c>
      <c r="F26" s="100">
        <v>1.05</v>
      </c>
      <c r="G26" s="107">
        <v>111.28</v>
      </c>
      <c r="H26" s="129">
        <f t="shared" si="2"/>
        <v>116.84400000000001</v>
      </c>
      <c r="J26" s="189"/>
      <c r="K26" s="189"/>
      <c r="L26" s="189"/>
      <c r="M26" s="189"/>
    </row>
    <row r="27" spans="2:13" x14ac:dyDescent="0.25">
      <c r="B27" s="114">
        <v>4472</v>
      </c>
      <c r="C27" s="98" t="s">
        <v>34</v>
      </c>
      <c r="D27" s="128" t="s">
        <v>206</v>
      </c>
      <c r="E27" s="98" t="s">
        <v>45</v>
      </c>
      <c r="F27" s="100">
        <v>17.059999999999999</v>
      </c>
      <c r="G27" s="107">
        <v>26.27</v>
      </c>
      <c r="H27" s="129">
        <f t="shared" si="2"/>
        <v>448.16619999999995</v>
      </c>
    </row>
    <row r="28" spans="2:13" x14ac:dyDescent="0.25">
      <c r="B28" s="114">
        <v>20205</v>
      </c>
      <c r="C28" s="98" t="s">
        <v>215</v>
      </c>
      <c r="D28" s="128" t="s">
        <v>235</v>
      </c>
      <c r="E28" s="98" t="s">
        <v>45</v>
      </c>
      <c r="F28" s="100">
        <v>1.55</v>
      </c>
      <c r="G28" s="107">
        <v>82.67</v>
      </c>
      <c r="H28" s="129">
        <f t="shared" si="2"/>
        <v>128.13849999999999</v>
      </c>
    </row>
    <row r="29" spans="2:13" x14ac:dyDescent="0.25">
      <c r="B29" s="114">
        <v>4430</v>
      </c>
      <c r="C29" s="98" t="s">
        <v>216</v>
      </c>
      <c r="D29" s="128" t="s">
        <v>210</v>
      </c>
      <c r="E29" s="98" t="s">
        <v>45</v>
      </c>
      <c r="F29" s="100">
        <v>6.47</v>
      </c>
      <c r="G29" s="107">
        <v>85.6</v>
      </c>
      <c r="H29" s="129">
        <f t="shared" si="2"/>
        <v>553.83199999999999</v>
      </c>
    </row>
    <row r="30" spans="2:13" x14ac:dyDescent="0.25">
      <c r="B30" s="114">
        <v>6117</v>
      </c>
      <c r="C30" s="98" t="s">
        <v>217</v>
      </c>
      <c r="D30" s="128" t="s">
        <v>125</v>
      </c>
      <c r="E30" s="98" t="s">
        <v>30</v>
      </c>
      <c r="F30" s="100">
        <v>10.52</v>
      </c>
      <c r="G30" s="107">
        <v>8</v>
      </c>
      <c r="H30" s="129">
        <f t="shared" si="2"/>
        <v>84.16</v>
      </c>
    </row>
    <row r="31" spans="2:13" x14ac:dyDescent="0.25">
      <c r="B31" s="114">
        <v>1213</v>
      </c>
      <c r="C31" s="98" t="s">
        <v>218</v>
      </c>
      <c r="D31" s="128" t="s">
        <v>126</v>
      </c>
      <c r="E31" s="98" t="s">
        <v>30</v>
      </c>
      <c r="F31" s="100">
        <v>12.88</v>
      </c>
      <c r="G31" s="107">
        <v>8</v>
      </c>
      <c r="H31" s="129">
        <f t="shared" si="2"/>
        <v>103.04</v>
      </c>
    </row>
    <row r="32" spans="2:13" ht="16.5" customHeight="1" thickBot="1" x14ac:dyDescent="0.3">
      <c r="B32" s="115">
        <v>11587</v>
      </c>
      <c r="C32" s="116" t="s">
        <v>219</v>
      </c>
      <c r="D32" s="199" t="s">
        <v>251</v>
      </c>
      <c r="E32" s="116" t="s">
        <v>28</v>
      </c>
      <c r="F32" s="144">
        <v>14.2</v>
      </c>
      <c r="G32" s="119">
        <v>32</v>
      </c>
      <c r="H32" s="163">
        <f t="shared" si="2"/>
        <v>454.4</v>
      </c>
    </row>
    <row r="33" spans="2:9" ht="15.75" x14ac:dyDescent="0.25">
      <c r="B33" s="130"/>
      <c r="C33" s="131">
        <v>4</v>
      </c>
      <c r="D33" s="132" t="s">
        <v>253</v>
      </c>
      <c r="E33" s="133" t="s">
        <v>88</v>
      </c>
      <c r="F33" s="134"/>
      <c r="G33" s="134"/>
      <c r="H33" s="161">
        <f>SUM(H34:H45)</f>
        <v>2422.1668</v>
      </c>
    </row>
    <row r="34" spans="2:9" x14ac:dyDescent="0.25">
      <c r="B34" s="114">
        <v>7175</v>
      </c>
      <c r="C34" s="98" t="s">
        <v>36</v>
      </c>
      <c r="D34" s="97" t="s">
        <v>221</v>
      </c>
      <c r="E34" s="98" t="s">
        <v>35</v>
      </c>
      <c r="F34" s="100">
        <v>1.33</v>
      </c>
      <c r="G34" s="107">
        <v>866</v>
      </c>
      <c r="H34" s="178">
        <f t="shared" ref="H34:H43" si="3">G34*F34</f>
        <v>1151.78</v>
      </c>
    </row>
    <row r="35" spans="2:9" x14ac:dyDescent="0.25">
      <c r="B35" s="114">
        <v>7180</v>
      </c>
      <c r="C35" s="98" t="s">
        <v>63</v>
      </c>
      <c r="D35" s="128" t="s">
        <v>212</v>
      </c>
      <c r="E35" s="98" t="s">
        <v>35</v>
      </c>
      <c r="F35" s="100">
        <v>1</v>
      </c>
      <c r="G35" s="107">
        <v>44</v>
      </c>
      <c r="H35" s="178">
        <f t="shared" si="3"/>
        <v>44</v>
      </c>
    </row>
    <row r="36" spans="2:9" x14ac:dyDescent="0.25">
      <c r="B36" s="114">
        <v>7181</v>
      </c>
      <c r="C36" s="98" t="s">
        <v>64</v>
      </c>
      <c r="D36" s="97" t="s">
        <v>105</v>
      </c>
      <c r="E36" s="98" t="s">
        <v>35</v>
      </c>
      <c r="F36" s="99">
        <v>2.92</v>
      </c>
      <c r="G36" s="107">
        <v>16</v>
      </c>
      <c r="H36" s="178">
        <f t="shared" si="3"/>
        <v>46.72</v>
      </c>
    </row>
    <row r="37" spans="2:9" x14ac:dyDescent="0.25">
      <c r="B37" s="114" t="s">
        <v>233</v>
      </c>
      <c r="C37" s="98" t="s">
        <v>65</v>
      </c>
      <c r="D37" s="97" t="s">
        <v>234</v>
      </c>
      <c r="E37" s="98" t="s">
        <v>45</v>
      </c>
      <c r="F37" s="100">
        <v>14.03</v>
      </c>
      <c r="G37" s="107">
        <v>23.56</v>
      </c>
      <c r="H37" s="178">
        <f t="shared" si="3"/>
        <v>330.54679999999996</v>
      </c>
    </row>
    <row r="38" spans="2:9" x14ac:dyDescent="0.25">
      <c r="B38" s="114">
        <v>72106</v>
      </c>
      <c r="C38" s="98" t="s">
        <v>66</v>
      </c>
      <c r="D38" s="97" t="s">
        <v>107</v>
      </c>
      <c r="E38" s="98" t="s">
        <v>45</v>
      </c>
      <c r="F38" s="99">
        <v>28.25</v>
      </c>
      <c r="G38" s="107">
        <v>17.399999999999999</v>
      </c>
      <c r="H38" s="178">
        <f t="shared" si="3"/>
        <v>491.54999999999995</v>
      </c>
      <c r="I38" s="4" t="s">
        <v>98</v>
      </c>
    </row>
    <row r="39" spans="2:9" x14ac:dyDescent="0.25">
      <c r="B39" s="114">
        <v>5071</v>
      </c>
      <c r="C39" s="98" t="s">
        <v>67</v>
      </c>
      <c r="D39" s="97" t="s">
        <v>118</v>
      </c>
      <c r="E39" s="98" t="s">
        <v>119</v>
      </c>
      <c r="F39" s="99">
        <v>4.95</v>
      </c>
      <c r="G39" s="107">
        <v>7</v>
      </c>
      <c r="H39" s="178">
        <f t="shared" si="3"/>
        <v>34.65</v>
      </c>
    </row>
    <row r="40" spans="2:9" x14ac:dyDescent="0.25">
      <c r="B40" s="114">
        <v>5068</v>
      </c>
      <c r="C40" s="98" t="s">
        <v>68</v>
      </c>
      <c r="D40" s="97" t="s">
        <v>120</v>
      </c>
      <c r="E40" s="98" t="s">
        <v>119</v>
      </c>
      <c r="F40" s="99">
        <v>5.26</v>
      </c>
      <c r="G40" s="107">
        <v>6</v>
      </c>
      <c r="H40" s="178">
        <f t="shared" si="3"/>
        <v>31.56</v>
      </c>
    </row>
    <row r="41" spans="2:9" x14ac:dyDescent="0.25">
      <c r="B41" s="114">
        <v>20247</v>
      </c>
      <c r="C41" s="98" t="s">
        <v>69</v>
      </c>
      <c r="D41" s="97" t="s">
        <v>121</v>
      </c>
      <c r="E41" s="98" t="s">
        <v>119</v>
      </c>
      <c r="F41" s="99">
        <v>5.66</v>
      </c>
      <c r="G41" s="107">
        <v>6</v>
      </c>
      <c r="H41" s="178">
        <f t="shared" si="3"/>
        <v>33.96</v>
      </c>
      <c r="I41" s="4" t="s">
        <v>98</v>
      </c>
    </row>
    <row r="42" spans="2:9" x14ac:dyDescent="0.25">
      <c r="B42" s="114">
        <v>6127</v>
      </c>
      <c r="C42" s="98" t="s">
        <v>70</v>
      </c>
      <c r="D42" s="97" t="s">
        <v>213</v>
      </c>
      <c r="E42" s="98" t="s">
        <v>30</v>
      </c>
      <c r="F42" s="99">
        <v>10.52</v>
      </c>
      <c r="G42" s="107">
        <v>3</v>
      </c>
      <c r="H42" s="178">
        <f t="shared" si="3"/>
        <v>31.56</v>
      </c>
    </row>
    <row r="43" spans="2:9" x14ac:dyDescent="0.25">
      <c r="B43" s="114">
        <v>4750</v>
      </c>
      <c r="C43" s="98" t="s">
        <v>71</v>
      </c>
      <c r="D43" s="183" t="s">
        <v>214</v>
      </c>
      <c r="E43" s="98" t="s">
        <v>30</v>
      </c>
      <c r="F43" s="100">
        <v>12.88</v>
      </c>
      <c r="G43" s="107">
        <v>3</v>
      </c>
      <c r="H43" s="178">
        <f t="shared" si="3"/>
        <v>38.64</v>
      </c>
    </row>
    <row r="44" spans="2:9" x14ac:dyDescent="0.25">
      <c r="B44" s="114">
        <v>6117</v>
      </c>
      <c r="C44" s="98" t="s">
        <v>72</v>
      </c>
      <c r="D44" s="97" t="s">
        <v>125</v>
      </c>
      <c r="E44" s="98" t="s">
        <v>30</v>
      </c>
      <c r="F44" s="99">
        <v>10.52</v>
      </c>
      <c r="G44" s="107">
        <v>8</v>
      </c>
      <c r="H44" s="178">
        <f>G44*F44</f>
        <v>84.16</v>
      </c>
    </row>
    <row r="45" spans="2:9" ht="15.75" thickBot="1" x14ac:dyDescent="0.3">
      <c r="B45" s="136">
        <v>1213</v>
      </c>
      <c r="C45" s="98" t="s">
        <v>73</v>
      </c>
      <c r="D45" s="165" t="s">
        <v>126</v>
      </c>
      <c r="E45" s="164" t="s">
        <v>30</v>
      </c>
      <c r="F45" s="137">
        <v>12.88</v>
      </c>
      <c r="G45" s="138">
        <v>8</v>
      </c>
      <c r="H45" s="181">
        <f>G45*F45</f>
        <v>103.04</v>
      </c>
    </row>
    <row r="46" spans="2:9" ht="15.75" x14ac:dyDescent="0.25">
      <c r="B46" s="109"/>
      <c r="C46" s="110">
        <v>5</v>
      </c>
      <c r="D46" s="186" t="s">
        <v>226</v>
      </c>
      <c r="E46" s="112" t="s">
        <v>88</v>
      </c>
      <c r="F46" s="113"/>
      <c r="G46" s="113"/>
      <c r="H46" s="158">
        <f>SUM(H47:H48)</f>
        <v>139.76</v>
      </c>
    </row>
    <row r="47" spans="2:9" x14ac:dyDescent="0.25">
      <c r="B47" s="114" t="s">
        <v>238</v>
      </c>
      <c r="C47" s="98" t="s">
        <v>85</v>
      </c>
      <c r="D47" s="97" t="s">
        <v>237</v>
      </c>
      <c r="E47" s="98" t="s">
        <v>45</v>
      </c>
      <c r="F47" s="100">
        <v>6.32</v>
      </c>
      <c r="G47" s="107">
        <v>16</v>
      </c>
      <c r="H47" s="156">
        <f>G47*F47</f>
        <v>101.12</v>
      </c>
    </row>
    <row r="48" spans="2:9" ht="15.75" thickBot="1" x14ac:dyDescent="0.3">
      <c r="B48" s="115">
        <v>4750</v>
      </c>
      <c r="C48" s="98" t="s">
        <v>86</v>
      </c>
      <c r="D48" s="184" t="s">
        <v>214</v>
      </c>
      <c r="E48" s="116" t="s">
        <v>30</v>
      </c>
      <c r="F48" s="144">
        <v>12.88</v>
      </c>
      <c r="G48" s="119">
        <v>3</v>
      </c>
      <c r="H48" s="179">
        <f t="shared" ref="H48" si="4">G48*F48</f>
        <v>38.64</v>
      </c>
    </row>
    <row r="49" spans="2:8" ht="15.75" x14ac:dyDescent="0.25">
      <c r="B49" s="109"/>
      <c r="C49" s="110">
        <v>6</v>
      </c>
      <c r="D49" s="111" t="s">
        <v>236</v>
      </c>
      <c r="E49" s="112" t="s">
        <v>88</v>
      </c>
      <c r="F49" s="113"/>
      <c r="G49" s="120"/>
      <c r="H49" s="158">
        <f>SUM(H50:H52)</f>
        <v>487.017</v>
      </c>
    </row>
    <row r="50" spans="2:8" x14ac:dyDescent="0.25">
      <c r="B50" s="114" t="s">
        <v>131</v>
      </c>
      <c r="C50" s="98" t="s">
        <v>228</v>
      </c>
      <c r="D50" s="97" t="s">
        <v>130</v>
      </c>
      <c r="E50" s="98" t="s">
        <v>18</v>
      </c>
      <c r="F50" s="100">
        <v>62.11</v>
      </c>
      <c r="G50" s="107">
        <v>6.7</v>
      </c>
      <c r="H50" s="178">
        <f>G50*F50</f>
        <v>416.137</v>
      </c>
    </row>
    <row r="51" spans="2:8" x14ac:dyDescent="0.25">
      <c r="B51" s="114" t="s">
        <v>48</v>
      </c>
      <c r="C51" s="98" t="s">
        <v>258</v>
      </c>
      <c r="D51" s="97" t="s">
        <v>132</v>
      </c>
      <c r="E51" s="98" t="s">
        <v>4</v>
      </c>
      <c r="F51" s="99">
        <v>58</v>
      </c>
      <c r="G51" s="107">
        <v>1</v>
      </c>
      <c r="H51" s="178">
        <f>G51*F51</f>
        <v>58</v>
      </c>
    </row>
    <row r="52" spans="2:8" ht="15.75" thickBot="1" x14ac:dyDescent="0.3">
      <c r="B52" s="136">
        <v>4750</v>
      </c>
      <c r="C52" s="98" t="s">
        <v>259</v>
      </c>
      <c r="D52" s="187" t="s">
        <v>214</v>
      </c>
      <c r="E52" s="164" t="s">
        <v>30</v>
      </c>
      <c r="F52" s="170">
        <v>12.88</v>
      </c>
      <c r="G52" s="138">
        <v>1</v>
      </c>
      <c r="H52" s="181">
        <f t="shared" ref="H52" si="5">G52*F52</f>
        <v>12.88</v>
      </c>
    </row>
    <row r="53" spans="2:8" ht="15.75" x14ac:dyDescent="0.25">
      <c r="B53" s="109"/>
      <c r="C53" s="110">
        <v>7</v>
      </c>
      <c r="D53" s="111" t="s">
        <v>133</v>
      </c>
      <c r="E53" s="112" t="s">
        <v>88</v>
      </c>
      <c r="F53" s="113"/>
      <c r="G53" s="120"/>
      <c r="H53" s="158">
        <f>SUM(H54)</f>
        <v>590.17500000000007</v>
      </c>
    </row>
    <row r="54" spans="2:8" ht="15.75" thickBot="1" x14ac:dyDescent="0.3">
      <c r="B54" s="115">
        <v>84677</v>
      </c>
      <c r="C54" s="116" t="s">
        <v>229</v>
      </c>
      <c r="D54" s="117" t="s">
        <v>227</v>
      </c>
      <c r="E54" s="116" t="s">
        <v>18</v>
      </c>
      <c r="F54" s="118">
        <v>6.45</v>
      </c>
      <c r="G54" s="119">
        <v>91.5</v>
      </c>
      <c r="H54" s="179">
        <f>G54*F54</f>
        <v>590.17500000000007</v>
      </c>
    </row>
    <row r="55" spans="2:8" ht="15.75" x14ac:dyDescent="0.25">
      <c r="B55" s="109"/>
      <c r="C55" s="110">
        <v>8</v>
      </c>
      <c r="D55" s="111" t="s">
        <v>136</v>
      </c>
      <c r="E55" s="112"/>
      <c r="F55" s="113"/>
      <c r="G55" s="120"/>
      <c r="H55" s="158">
        <f>SUM(H56:H61)</f>
        <v>413.5</v>
      </c>
    </row>
    <row r="56" spans="2:8" x14ac:dyDescent="0.25">
      <c r="B56" s="114">
        <v>9537</v>
      </c>
      <c r="C56" s="98" t="s">
        <v>255</v>
      </c>
      <c r="D56" s="97" t="s">
        <v>84</v>
      </c>
      <c r="E56" s="98" t="s">
        <v>18</v>
      </c>
      <c r="F56" s="99">
        <v>1.43</v>
      </c>
      <c r="G56" s="108">
        <v>50</v>
      </c>
      <c r="H56" s="178">
        <f>G56*F56</f>
        <v>71.5</v>
      </c>
    </row>
    <row r="57" spans="2:8" x14ac:dyDescent="0.25">
      <c r="B57" s="114" t="s">
        <v>48</v>
      </c>
      <c r="C57" s="98" t="s">
        <v>256</v>
      </c>
      <c r="D57" s="97" t="s">
        <v>139</v>
      </c>
      <c r="E57" s="98" t="s">
        <v>4</v>
      </c>
      <c r="F57" s="99">
        <v>50</v>
      </c>
      <c r="G57" s="108">
        <v>1</v>
      </c>
      <c r="H57" s="178">
        <f t="shared" ref="H57:H61" si="6">G57*F57</f>
        <v>50</v>
      </c>
    </row>
    <row r="58" spans="2:8" x14ac:dyDescent="0.25">
      <c r="B58" s="114" t="s">
        <v>48</v>
      </c>
      <c r="C58" s="98" t="s">
        <v>260</v>
      </c>
      <c r="D58" s="97" t="s">
        <v>141</v>
      </c>
      <c r="E58" s="98" t="s">
        <v>4</v>
      </c>
      <c r="F58" s="99">
        <v>50</v>
      </c>
      <c r="G58" s="108">
        <v>1</v>
      </c>
      <c r="H58" s="178">
        <f t="shared" si="6"/>
        <v>50</v>
      </c>
    </row>
    <row r="59" spans="2:8" x14ac:dyDescent="0.25">
      <c r="B59" s="114" t="s">
        <v>48</v>
      </c>
      <c r="C59" s="98" t="s">
        <v>261</v>
      </c>
      <c r="D59" s="165" t="s">
        <v>252</v>
      </c>
      <c r="E59" s="98" t="s">
        <v>4</v>
      </c>
      <c r="F59" s="137">
        <v>100</v>
      </c>
      <c r="G59" s="185">
        <v>1</v>
      </c>
      <c r="H59" s="178">
        <f t="shared" si="6"/>
        <v>100</v>
      </c>
    </row>
    <row r="60" spans="2:8" x14ac:dyDescent="0.25">
      <c r="B60" s="136">
        <v>3777</v>
      </c>
      <c r="C60" s="98" t="s">
        <v>262</v>
      </c>
      <c r="D60" s="165" t="s">
        <v>231</v>
      </c>
      <c r="E60" s="164" t="s">
        <v>18</v>
      </c>
      <c r="F60" s="137">
        <v>0.76</v>
      </c>
      <c r="G60" s="185">
        <v>75</v>
      </c>
      <c r="H60" s="178">
        <f t="shared" si="6"/>
        <v>57</v>
      </c>
    </row>
    <row r="61" spans="2:8" ht="15.75" thickBot="1" x14ac:dyDescent="0.3">
      <c r="B61" s="115" t="s">
        <v>48</v>
      </c>
      <c r="C61" s="98" t="s">
        <v>263</v>
      </c>
      <c r="D61" s="117" t="s">
        <v>94</v>
      </c>
      <c r="E61" s="98" t="s">
        <v>4</v>
      </c>
      <c r="F61" s="118">
        <v>85</v>
      </c>
      <c r="G61" s="121">
        <v>1</v>
      </c>
      <c r="H61" s="179">
        <f t="shared" si="6"/>
        <v>85</v>
      </c>
    </row>
    <row r="62" spans="2:8" ht="9" customHeight="1" thickBot="1" x14ac:dyDescent="0.3">
      <c r="B62" s="412"/>
      <c r="C62" s="413"/>
      <c r="D62" s="413"/>
      <c r="E62" s="413"/>
      <c r="F62" s="413"/>
      <c r="G62" s="413"/>
      <c r="H62" s="414"/>
    </row>
    <row r="63" spans="2:8" ht="19.5" thickBot="1" x14ac:dyDescent="0.35">
      <c r="B63" s="140"/>
      <c r="C63" s="146">
        <v>9</v>
      </c>
      <c r="D63" s="141" t="s">
        <v>13</v>
      </c>
      <c r="E63" s="142" t="s">
        <v>88</v>
      </c>
      <c r="F63" s="143"/>
      <c r="G63" s="147"/>
      <c r="H63" s="180">
        <f>H55+H53+H49+H46+H33+H23+H14+H8</f>
        <v>9509.6203000000005</v>
      </c>
    </row>
    <row r="64" spans="2:8" ht="16.5" thickBot="1" x14ac:dyDescent="0.3">
      <c r="B64" s="140"/>
      <c r="C64" s="146" t="s">
        <v>264</v>
      </c>
      <c r="D64" s="141" t="s">
        <v>254</v>
      </c>
      <c r="E64" s="142" t="s">
        <v>88</v>
      </c>
      <c r="F64" s="201"/>
      <c r="G64" s="202"/>
      <c r="H64" s="200">
        <f>H63*10%</f>
        <v>950.96203000000014</v>
      </c>
    </row>
    <row r="65" spans="2:8" ht="19.5" thickBot="1" x14ac:dyDescent="0.35">
      <c r="B65" s="140"/>
      <c r="C65" s="146" t="s">
        <v>265</v>
      </c>
      <c r="D65" s="141" t="s">
        <v>257</v>
      </c>
      <c r="E65" s="142" t="s">
        <v>88</v>
      </c>
      <c r="F65" s="143"/>
      <c r="G65" s="147"/>
      <c r="H65" s="180">
        <f>H64+H63</f>
        <v>10460.582330000001</v>
      </c>
    </row>
    <row r="66" spans="2:8" ht="15.75" thickBot="1" x14ac:dyDescent="0.3">
      <c r="D66" s="4" t="s">
        <v>98</v>
      </c>
    </row>
    <row r="67" spans="2:8" ht="15.75" x14ac:dyDescent="0.25">
      <c r="B67" s="398" t="s">
        <v>269</v>
      </c>
      <c r="C67" s="399"/>
      <c r="D67" s="399"/>
      <c r="E67" s="101"/>
      <c r="F67" s="101"/>
      <c r="G67" s="101"/>
      <c r="H67" s="102"/>
    </row>
    <row r="68" spans="2:8" x14ac:dyDescent="0.25">
      <c r="B68" s="103"/>
      <c r="C68" s="1"/>
      <c r="D68" s="1"/>
      <c r="E68" s="1"/>
      <c r="F68" s="1"/>
      <c r="G68" s="1"/>
      <c r="H68" s="104"/>
    </row>
    <row r="69" spans="2:8" x14ac:dyDescent="0.25">
      <c r="B69" s="103"/>
      <c r="C69" s="1"/>
      <c r="D69" s="1" t="s">
        <v>98</v>
      </c>
      <c r="E69" s="1"/>
      <c r="F69" s="1"/>
      <c r="G69" s="1"/>
      <c r="H69" s="104"/>
    </row>
    <row r="70" spans="2:8" x14ac:dyDescent="0.25">
      <c r="B70" s="103"/>
      <c r="C70" s="1"/>
      <c r="D70" s="1"/>
      <c r="E70" s="1"/>
      <c r="F70" s="1"/>
      <c r="G70" s="1"/>
      <c r="H70" s="104"/>
    </row>
    <row r="71" spans="2:8" x14ac:dyDescent="0.25">
      <c r="B71" s="103"/>
      <c r="C71" s="1"/>
      <c r="D71" s="1" t="s">
        <v>98</v>
      </c>
      <c r="E71" s="1"/>
      <c r="F71" s="1"/>
      <c r="G71" s="1"/>
      <c r="H71" s="104"/>
    </row>
    <row r="72" spans="2:8" ht="15.75" thickBot="1" x14ac:dyDescent="0.3">
      <c r="B72" s="105"/>
      <c r="C72" s="106"/>
      <c r="D72" s="106"/>
      <c r="E72" s="106"/>
      <c r="F72" s="400" t="s">
        <v>99</v>
      </c>
      <c r="G72" s="400"/>
      <c r="H72" s="401"/>
    </row>
  </sheetData>
  <mergeCells count="8">
    <mergeCell ref="B67:D67"/>
    <mergeCell ref="F72:H72"/>
    <mergeCell ref="B3:H3"/>
    <mergeCell ref="G4:H4"/>
    <mergeCell ref="G5:H5"/>
    <mergeCell ref="B6:B7"/>
    <mergeCell ref="C6:H6"/>
    <mergeCell ref="B62:H6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B1:M60"/>
  <sheetViews>
    <sheetView topLeftCell="A31" workbookViewId="0">
      <selection activeCell="D67" sqref="D67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13" ht="12" customHeight="1" thickBot="1" x14ac:dyDescent="0.3"/>
    <row r="2" spans="2:13" ht="12" customHeight="1" x14ac:dyDescent="0.25">
      <c r="B2" s="149"/>
      <c r="C2" s="101"/>
      <c r="D2" s="101"/>
      <c r="E2" s="101"/>
      <c r="F2" s="101"/>
      <c r="G2" s="101"/>
      <c r="H2" s="102"/>
    </row>
    <row r="3" spans="2:13" ht="50.25" customHeight="1" thickBot="1" x14ac:dyDescent="0.3">
      <c r="B3" s="402" t="s">
        <v>100</v>
      </c>
      <c r="C3" s="403"/>
      <c r="D3" s="403"/>
      <c r="E3" s="403"/>
      <c r="F3" s="403"/>
      <c r="G3" s="403"/>
      <c r="H3" s="404"/>
    </row>
    <row r="4" spans="2:13" ht="1.5" customHeight="1" x14ac:dyDescent="0.25">
      <c r="B4" s="6"/>
      <c r="C4" s="7"/>
      <c r="D4" s="2"/>
      <c r="E4" s="3"/>
      <c r="F4" s="5"/>
      <c r="G4" s="405"/>
      <c r="H4" s="417"/>
    </row>
    <row r="5" spans="2:13" ht="3" customHeight="1" thickBot="1" x14ac:dyDescent="0.3">
      <c r="B5" s="16"/>
      <c r="C5" s="17"/>
      <c r="D5" s="18"/>
      <c r="E5" s="19"/>
      <c r="F5" s="20"/>
      <c r="G5" s="373"/>
      <c r="H5" s="374"/>
    </row>
    <row r="6" spans="2:13" ht="61.5" customHeight="1" thickBot="1" x14ac:dyDescent="0.3">
      <c r="B6" s="375" t="s">
        <v>1</v>
      </c>
      <c r="C6" s="406" t="s">
        <v>295</v>
      </c>
      <c r="D6" s="407"/>
      <c r="E6" s="407"/>
      <c r="F6" s="407"/>
      <c r="G6" s="407"/>
      <c r="H6" s="418"/>
    </row>
    <row r="7" spans="2:13" ht="16.5" thickBot="1" x14ac:dyDescent="0.3">
      <c r="B7" s="411"/>
      <c r="C7" s="172" t="s">
        <v>2</v>
      </c>
      <c r="D7" s="173" t="s">
        <v>296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13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SUM(H9)</f>
        <v>114.2252</v>
      </c>
    </row>
    <row r="9" spans="2:13" ht="15.75" thickBot="1" x14ac:dyDescent="0.3">
      <c r="B9" s="114">
        <v>72225</v>
      </c>
      <c r="C9" s="98" t="s">
        <v>19</v>
      </c>
      <c r="D9" s="97" t="s">
        <v>278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13" ht="15.75" x14ac:dyDescent="0.25">
      <c r="B10" s="109"/>
      <c r="C10" s="110">
        <v>2</v>
      </c>
      <c r="D10" s="111" t="s">
        <v>211</v>
      </c>
      <c r="E10" s="112" t="s">
        <v>88</v>
      </c>
      <c r="F10" s="113"/>
      <c r="G10" s="113"/>
      <c r="H10" s="158">
        <f>SUM(H11:H16)</f>
        <v>2071.3915000000002</v>
      </c>
      <c r="J10" s="1"/>
      <c r="K10" s="1"/>
      <c r="L10" s="1"/>
      <c r="M10" s="1"/>
    </row>
    <row r="11" spans="2:13" ht="26.25" x14ac:dyDescent="0.25">
      <c r="B11" s="114">
        <v>72085</v>
      </c>
      <c r="C11" s="98" t="s">
        <v>90</v>
      </c>
      <c r="D11" s="128" t="s">
        <v>279</v>
      </c>
      <c r="E11" s="98" t="s">
        <v>45</v>
      </c>
      <c r="F11" s="100">
        <v>1.05</v>
      </c>
      <c r="G11" s="107">
        <v>111.28</v>
      </c>
      <c r="H11" s="129">
        <f t="shared" ref="H11:H16" si="0">G11*F11</f>
        <v>116.84400000000001</v>
      </c>
      <c r="J11" s="189"/>
      <c r="K11" s="189"/>
      <c r="L11" s="189"/>
      <c r="M11" s="189"/>
    </row>
    <row r="12" spans="2:13" x14ac:dyDescent="0.25">
      <c r="B12" s="114">
        <v>4472</v>
      </c>
      <c r="C12" s="98" t="s">
        <v>21</v>
      </c>
      <c r="D12" s="128" t="s">
        <v>280</v>
      </c>
      <c r="E12" s="98" t="s">
        <v>45</v>
      </c>
      <c r="F12" s="100">
        <v>17.059999999999999</v>
      </c>
      <c r="G12" s="107">
        <v>45</v>
      </c>
      <c r="H12" s="129">
        <f t="shared" si="0"/>
        <v>767.69999999999993</v>
      </c>
    </row>
    <row r="13" spans="2:13" x14ac:dyDescent="0.25">
      <c r="B13" s="114">
        <v>20205</v>
      </c>
      <c r="C13" s="98" t="s">
        <v>91</v>
      </c>
      <c r="D13" s="128" t="s">
        <v>235</v>
      </c>
      <c r="E13" s="98" t="s">
        <v>45</v>
      </c>
      <c r="F13" s="100">
        <v>1.55</v>
      </c>
      <c r="G13" s="107">
        <v>82.67</v>
      </c>
      <c r="H13" s="129">
        <f t="shared" si="0"/>
        <v>128.13849999999999</v>
      </c>
    </row>
    <row r="14" spans="2:13" x14ac:dyDescent="0.25">
      <c r="B14" s="114">
        <v>4430</v>
      </c>
      <c r="C14" s="98" t="s">
        <v>92</v>
      </c>
      <c r="D14" s="128" t="s">
        <v>281</v>
      </c>
      <c r="E14" s="98" t="s">
        <v>45</v>
      </c>
      <c r="F14" s="100">
        <v>6.47</v>
      </c>
      <c r="G14" s="107">
        <v>134.69999999999999</v>
      </c>
      <c r="H14" s="129">
        <f t="shared" si="0"/>
        <v>871.5089999999999</v>
      </c>
    </row>
    <row r="15" spans="2:13" x14ac:dyDescent="0.25">
      <c r="B15" s="114">
        <v>6117</v>
      </c>
      <c r="C15" s="98" t="s">
        <v>113</v>
      </c>
      <c r="D15" s="128" t="s">
        <v>125</v>
      </c>
      <c r="E15" s="98" t="s">
        <v>30</v>
      </c>
      <c r="F15" s="100">
        <v>10.52</v>
      </c>
      <c r="G15" s="107">
        <v>8</v>
      </c>
      <c r="H15" s="129">
        <f t="shared" si="0"/>
        <v>84.16</v>
      </c>
    </row>
    <row r="16" spans="2:13" ht="15.75" thickBot="1" x14ac:dyDescent="0.3">
      <c r="B16" s="136">
        <v>1213</v>
      </c>
      <c r="C16" s="98" t="s">
        <v>114</v>
      </c>
      <c r="D16" s="182" t="s">
        <v>126</v>
      </c>
      <c r="E16" s="164" t="s">
        <v>30</v>
      </c>
      <c r="F16" s="170">
        <v>12.88</v>
      </c>
      <c r="G16" s="138">
        <v>8</v>
      </c>
      <c r="H16" s="129">
        <f t="shared" si="0"/>
        <v>103.04</v>
      </c>
    </row>
    <row r="17" spans="2:9" ht="15.75" x14ac:dyDescent="0.25">
      <c r="B17" s="109"/>
      <c r="C17" s="110">
        <v>3</v>
      </c>
      <c r="D17" s="111" t="s">
        <v>270</v>
      </c>
      <c r="E17" s="112" t="s">
        <v>88</v>
      </c>
      <c r="F17" s="113"/>
      <c r="G17" s="113"/>
      <c r="H17" s="158">
        <f>SUM(H18:H29)</f>
        <v>2581.3368</v>
      </c>
    </row>
    <row r="18" spans="2:9" x14ac:dyDescent="0.25">
      <c r="B18" s="114">
        <v>7175</v>
      </c>
      <c r="C18" s="98" t="s">
        <v>23</v>
      </c>
      <c r="D18" s="97" t="s">
        <v>282</v>
      </c>
      <c r="E18" s="98" t="s">
        <v>35</v>
      </c>
      <c r="F18" s="100">
        <v>1.33</v>
      </c>
      <c r="G18" s="107">
        <v>966</v>
      </c>
      <c r="H18" s="178">
        <f t="shared" ref="H18:H27" si="1">G18*F18</f>
        <v>1284.78</v>
      </c>
    </row>
    <row r="19" spans="2:9" x14ac:dyDescent="0.25">
      <c r="B19" s="114">
        <v>7180</v>
      </c>
      <c r="C19" s="98" t="s">
        <v>29</v>
      </c>
      <c r="D19" s="128" t="s">
        <v>283</v>
      </c>
      <c r="E19" s="98" t="s">
        <v>35</v>
      </c>
      <c r="F19" s="100">
        <v>1</v>
      </c>
      <c r="G19" s="107">
        <v>44</v>
      </c>
      <c r="H19" s="178">
        <f t="shared" si="1"/>
        <v>44</v>
      </c>
    </row>
    <row r="20" spans="2:9" x14ac:dyDescent="0.25">
      <c r="B20" s="114">
        <v>7181</v>
      </c>
      <c r="C20" s="98" t="s">
        <v>33</v>
      </c>
      <c r="D20" s="97" t="s">
        <v>284</v>
      </c>
      <c r="E20" s="98" t="s">
        <v>35</v>
      </c>
      <c r="F20" s="99">
        <v>2.92</v>
      </c>
      <c r="G20" s="107">
        <v>16</v>
      </c>
      <c r="H20" s="178">
        <f t="shared" si="1"/>
        <v>46.72</v>
      </c>
    </row>
    <row r="21" spans="2:9" x14ac:dyDescent="0.25">
      <c r="B21" s="114" t="s">
        <v>233</v>
      </c>
      <c r="C21" s="98" t="s">
        <v>34</v>
      </c>
      <c r="D21" s="97" t="s">
        <v>285</v>
      </c>
      <c r="E21" s="98" t="s">
        <v>45</v>
      </c>
      <c r="F21" s="100">
        <v>14.03</v>
      </c>
      <c r="G21" s="107">
        <v>23.56</v>
      </c>
      <c r="H21" s="178">
        <f t="shared" si="1"/>
        <v>330.54679999999996</v>
      </c>
    </row>
    <row r="22" spans="2:9" x14ac:dyDescent="0.25">
      <c r="B22" s="114">
        <v>72106</v>
      </c>
      <c r="C22" s="98" t="s">
        <v>215</v>
      </c>
      <c r="D22" s="97" t="s">
        <v>286</v>
      </c>
      <c r="E22" s="98" t="s">
        <v>45</v>
      </c>
      <c r="F22" s="99">
        <v>28.25</v>
      </c>
      <c r="G22" s="107">
        <v>17.399999999999999</v>
      </c>
      <c r="H22" s="178">
        <f t="shared" si="1"/>
        <v>491.54999999999995</v>
      </c>
      <c r="I22" s="4" t="s">
        <v>98</v>
      </c>
    </row>
    <row r="23" spans="2:9" x14ac:dyDescent="0.25">
      <c r="B23" s="114">
        <v>5071</v>
      </c>
      <c r="C23" s="98" t="s">
        <v>216</v>
      </c>
      <c r="D23" s="97" t="s">
        <v>287</v>
      </c>
      <c r="E23" s="98" t="s">
        <v>119</v>
      </c>
      <c r="F23" s="99">
        <v>4.95</v>
      </c>
      <c r="G23" s="107">
        <v>10</v>
      </c>
      <c r="H23" s="178">
        <f t="shared" si="1"/>
        <v>49.5</v>
      </c>
    </row>
    <row r="24" spans="2:9" x14ac:dyDescent="0.25">
      <c r="B24" s="114">
        <v>5068</v>
      </c>
      <c r="C24" s="98" t="s">
        <v>217</v>
      </c>
      <c r="D24" s="97" t="s">
        <v>288</v>
      </c>
      <c r="E24" s="98" t="s">
        <v>119</v>
      </c>
      <c r="F24" s="99">
        <v>5.26</v>
      </c>
      <c r="G24" s="107">
        <v>6</v>
      </c>
      <c r="H24" s="178">
        <f t="shared" si="1"/>
        <v>31.56</v>
      </c>
    </row>
    <row r="25" spans="2:9" x14ac:dyDescent="0.25">
      <c r="B25" s="114">
        <v>20247</v>
      </c>
      <c r="C25" s="98" t="s">
        <v>218</v>
      </c>
      <c r="D25" s="97" t="s">
        <v>289</v>
      </c>
      <c r="E25" s="98" t="s">
        <v>119</v>
      </c>
      <c r="F25" s="99">
        <v>5.66</v>
      </c>
      <c r="G25" s="107">
        <v>8</v>
      </c>
      <c r="H25" s="178">
        <f t="shared" si="1"/>
        <v>45.28</v>
      </c>
      <c r="I25" s="4" t="s">
        <v>98</v>
      </c>
    </row>
    <row r="26" spans="2:9" x14ac:dyDescent="0.25">
      <c r="B26" s="114">
        <v>6127</v>
      </c>
      <c r="C26" s="98" t="s">
        <v>219</v>
      </c>
      <c r="D26" s="97" t="s">
        <v>213</v>
      </c>
      <c r="E26" s="98" t="s">
        <v>30</v>
      </c>
      <c r="F26" s="99">
        <v>10.52</v>
      </c>
      <c r="G26" s="107">
        <v>3</v>
      </c>
      <c r="H26" s="178">
        <f t="shared" si="1"/>
        <v>31.56</v>
      </c>
    </row>
    <row r="27" spans="2:9" x14ac:dyDescent="0.25">
      <c r="B27" s="114">
        <v>4750</v>
      </c>
      <c r="C27" s="98" t="s">
        <v>220</v>
      </c>
      <c r="D27" s="183" t="s">
        <v>214</v>
      </c>
      <c r="E27" s="98" t="s">
        <v>30</v>
      </c>
      <c r="F27" s="100">
        <v>12.88</v>
      </c>
      <c r="G27" s="107">
        <v>3</v>
      </c>
      <c r="H27" s="178">
        <f t="shared" si="1"/>
        <v>38.64</v>
      </c>
    </row>
    <row r="28" spans="2:9" x14ac:dyDescent="0.25">
      <c r="B28" s="114">
        <v>6117</v>
      </c>
      <c r="C28" s="98" t="s">
        <v>222</v>
      </c>
      <c r="D28" s="97" t="s">
        <v>125</v>
      </c>
      <c r="E28" s="98" t="s">
        <v>30</v>
      </c>
      <c r="F28" s="99">
        <v>10.52</v>
      </c>
      <c r="G28" s="107">
        <v>8</v>
      </c>
      <c r="H28" s="178">
        <f>G28*F28</f>
        <v>84.16</v>
      </c>
    </row>
    <row r="29" spans="2:9" ht="15.75" thickBot="1" x14ac:dyDescent="0.3">
      <c r="B29" s="136">
        <v>1213</v>
      </c>
      <c r="C29" s="98" t="s">
        <v>223</v>
      </c>
      <c r="D29" s="165" t="s">
        <v>126</v>
      </c>
      <c r="E29" s="164" t="s">
        <v>30</v>
      </c>
      <c r="F29" s="137">
        <v>12.88</v>
      </c>
      <c r="G29" s="138">
        <v>8</v>
      </c>
      <c r="H29" s="181">
        <f>G29*F29</f>
        <v>103.04</v>
      </c>
    </row>
    <row r="30" spans="2:9" ht="15.75" x14ac:dyDescent="0.25">
      <c r="B30" s="109"/>
      <c r="C30" s="110">
        <v>4</v>
      </c>
      <c r="D30" s="186" t="s">
        <v>226</v>
      </c>
      <c r="E30" s="112" t="s">
        <v>88</v>
      </c>
      <c r="F30" s="113"/>
      <c r="G30" s="113"/>
      <c r="H30" s="158">
        <f>SUM(H31:H36)</f>
        <v>198.36759999999998</v>
      </c>
    </row>
    <row r="31" spans="2:9" x14ac:dyDescent="0.25">
      <c r="B31" s="114" t="s">
        <v>131</v>
      </c>
      <c r="C31" s="98" t="s">
        <v>36</v>
      </c>
      <c r="D31" s="183" t="s">
        <v>290</v>
      </c>
      <c r="E31" s="98" t="s">
        <v>18</v>
      </c>
      <c r="F31" s="100">
        <v>62.11</v>
      </c>
      <c r="G31" s="98">
        <v>1.26</v>
      </c>
      <c r="H31" s="156">
        <f>G31*F31</f>
        <v>78.258600000000001</v>
      </c>
    </row>
    <row r="32" spans="2:9" x14ac:dyDescent="0.25">
      <c r="B32" s="114" t="s">
        <v>225</v>
      </c>
      <c r="C32" s="98" t="s">
        <v>63</v>
      </c>
      <c r="D32" s="183" t="s">
        <v>224</v>
      </c>
      <c r="E32" s="98" t="s">
        <v>162</v>
      </c>
      <c r="F32" s="100">
        <v>430.7</v>
      </c>
      <c r="G32" s="98">
        <v>0.08</v>
      </c>
      <c r="H32" s="156">
        <f t="shared" ref="H32" si="2">G32*F32</f>
        <v>34.456000000000003</v>
      </c>
    </row>
    <row r="33" spans="2:8" x14ac:dyDescent="0.25">
      <c r="B33" s="114">
        <v>34</v>
      </c>
      <c r="C33" s="98" t="s">
        <v>64</v>
      </c>
      <c r="D33" s="183" t="s">
        <v>291</v>
      </c>
      <c r="E33" s="98" t="s">
        <v>119</v>
      </c>
      <c r="F33" s="100">
        <v>3.24</v>
      </c>
      <c r="G33" s="107">
        <v>1.2</v>
      </c>
      <c r="H33" s="156">
        <f>G33*F33</f>
        <v>3.8879999999999999</v>
      </c>
    </row>
    <row r="34" spans="2:8" x14ac:dyDescent="0.25">
      <c r="B34" s="114" t="s">
        <v>238</v>
      </c>
      <c r="C34" s="98" t="s">
        <v>65</v>
      </c>
      <c r="D34" s="97" t="s">
        <v>292</v>
      </c>
      <c r="E34" s="98" t="s">
        <v>45</v>
      </c>
      <c r="F34" s="100">
        <v>6.32</v>
      </c>
      <c r="G34" s="107">
        <v>8</v>
      </c>
      <c r="H34" s="156">
        <f>G34*F34</f>
        <v>50.56</v>
      </c>
    </row>
    <row r="35" spans="2:8" x14ac:dyDescent="0.25">
      <c r="B35" s="136">
        <v>72214</v>
      </c>
      <c r="C35" s="98" t="s">
        <v>66</v>
      </c>
      <c r="D35" s="187" t="s">
        <v>293</v>
      </c>
      <c r="E35" s="164" t="s">
        <v>162</v>
      </c>
      <c r="F35" s="137">
        <v>36.65</v>
      </c>
      <c r="G35" s="164">
        <v>0.5</v>
      </c>
      <c r="H35" s="188">
        <f>G35*F35</f>
        <v>18.324999999999999</v>
      </c>
    </row>
    <row r="36" spans="2:8" ht="15.75" thickBot="1" x14ac:dyDescent="0.3">
      <c r="B36" s="115">
        <v>4750</v>
      </c>
      <c r="C36" s="98" t="s">
        <v>67</v>
      </c>
      <c r="D36" s="184" t="s">
        <v>214</v>
      </c>
      <c r="E36" s="116" t="s">
        <v>30</v>
      </c>
      <c r="F36" s="144">
        <v>12.88</v>
      </c>
      <c r="G36" s="119">
        <v>1</v>
      </c>
      <c r="H36" s="179">
        <f t="shared" ref="H36" si="3">G36*F36</f>
        <v>12.88</v>
      </c>
    </row>
    <row r="37" spans="2:8" ht="15.75" x14ac:dyDescent="0.25">
      <c r="B37" s="109"/>
      <c r="C37" s="110">
        <v>5</v>
      </c>
      <c r="D37" s="111" t="s">
        <v>236</v>
      </c>
      <c r="E37" s="112" t="s">
        <v>88</v>
      </c>
      <c r="F37" s="113"/>
      <c r="G37" s="120"/>
      <c r="H37" s="158">
        <f>SUM(H38:H40)</f>
        <v>487.017</v>
      </c>
    </row>
    <row r="38" spans="2:8" x14ac:dyDescent="0.25">
      <c r="B38" s="114" t="s">
        <v>131</v>
      </c>
      <c r="C38" s="98" t="s">
        <v>85</v>
      </c>
      <c r="D38" s="97" t="s">
        <v>294</v>
      </c>
      <c r="E38" s="98" t="s">
        <v>18</v>
      </c>
      <c r="F38" s="100">
        <v>62.11</v>
      </c>
      <c r="G38" s="107">
        <v>6.7</v>
      </c>
      <c r="H38" s="178">
        <f>G38*F38</f>
        <v>416.137</v>
      </c>
    </row>
    <row r="39" spans="2:8" x14ac:dyDescent="0.25">
      <c r="B39" s="114" t="s">
        <v>48</v>
      </c>
      <c r="C39" s="98" t="s">
        <v>86</v>
      </c>
      <c r="D39" s="97" t="s">
        <v>132</v>
      </c>
      <c r="E39" s="98" t="s">
        <v>4</v>
      </c>
      <c r="F39" s="99">
        <v>58</v>
      </c>
      <c r="G39" s="107">
        <v>1</v>
      </c>
      <c r="H39" s="178">
        <f>G39*F39</f>
        <v>58</v>
      </c>
    </row>
    <row r="40" spans="2:8" ht="15.75" thickBot="1" x14ac:dyDescent="0.3">
      <c r="B40" s="136">
        <v>4750</v>
      </c>
      <c r="C40" s="98" t="s">
        <v>140</v>
      </c>
      <c r="D40" s="187" t="s">
        <v>214</v>
      </c>
      <c r="E40" s="164" t="s">
        <v>30</v>
      </c>
      <c r="F40" s="170">
        <v>12.88</v>
      </c>
      <c r="G40" s="138">
        <v>1</v>
      </c>
      <c r="H40" s="181">
        <f t="shared" ref="H40" si="4">G40*F40</f>
        <v>12.88</v>
      </c>
    </row>
    <row r="41" spans="2:8" ht="15.75" x14ac:dyDescent="0.25">
      <c r="B41" s="109"/>
      <c r="C41" s="110">
        <v>6</v>
      </c>
      <c r="D41" s="111" t="s">
        <v>133</v>
      </c>
      <c r="E41" s="112" t="s">
        <v>88</v>
      </c>
      <c r="F41" s="113"/>
      <c r="G41" s="120"/>
      <c r="H41" s="158">
        <f>SUM(H42)</f>
        <v>129</v>
      </c>
    </row>
    <row r="42" spans="2:8" ht="15.75" thickBot="1" x14ac:dyDescent="0.3">
      <c r="B42" s="136">
        <v>84677</v>
      </c>
      <c r="C42" s="164" t="s">
        <v>228</v>
      </c>
      <c r="D42" s="165" t="s">
        <v>275</v>
      </c>
      <c r="E42" s="164" t="s">
        <v>18</v>
      </c>
      <c r="F42" s="137">
        <v>6.45</v>
      </c>
      <c r="G42" s="138">
        <v>20</v>
      </c>
      <c r="H42" s="181">
        <f>G42*F42</f>
        <v>129</v>
      </c>
    </row>
    <row r="43" spans="2:8" ht="15.75" x14ac:dyDescent="0.25">
      <c r="B43" s="109"/>
      <c r="C43" s="110">
        <v>7</v>
      </c>
      <c r="D43" s="111" t="s">
        <v>271</v>
      </c>
      <c r="E43" s="112" t="s">
        <v>88</v>
      </c>
      <c r="F43" s="113"/>
      <c r="G43" s="120"/>
      <c r="H43" s="158">
        <f>SUM(H44:H45)</f>
        <v>6102.880000000001</v>
      </c>
    </row>
    <row r="44" spans="2:8" x14ac:dyDescent="0.25">
      <c r="B44" s="114">
        <v>39231</v>
      </c>
      <c r="C44" s="98" t="s">
        <v>229</v>
      </c>
      <c r="D44" s="97" t="s">
        <v>273</v>
      </c>
      <c r="E44" s="98" t="s">
        <v>18</v>
      </c>
      <c r="F44" s="99">
        <v>27.19</v>
      </c>
      <c r="G44" s="107">
        <v>160</v>
      </c>
      <c r="H44" s="178">
        <f>G44*F44</f>
        <v>4350.4000000000005</v>
      </c>
    </row>
    <row r="45" spans="2:8" ht="15.75" thickBot="1" x14ac:dyDescent="0.3">
      <c r="B45" s="115" t="s">
        <v>272</v>
      </c>
      <c r="C45" s="116" t="s">
        <v>230</v>
      </c>
      <c r="D45" s="117" t="s">
        <v>276</v>
      </c>
      <c r="E45" s="116" t="s">
        <v>18</v>
      </c>
      <c r="F45" s="118">
        <v>36.51</v>
      </c>
      <c r="G45" s="119">
        <v>48</v>
      </c>
      <c r="H45" s="179">
        <f>G45*F45</f>
        <v>1752.48</v>
      </c>
    </row>
    <row r="46" spans="2:8" ht="15.75" x14ac:dyDescent="0.25">
      <c r="B46" s="130"/>
      <c r="C46" s="131">
        <v>8</v>
      </c>
      <c r="D46" s="132" t="s">
        <v>136</v>
      </c>
      <c r="E46" s="133"/>
      <c r="F46" s="134"/>
      <c r="G46" s="145"/>
      <c r="H46" s="161">
        <f>SUM(H47:H51)</f>
        <v>313.5</v>
      </c>
    </row>
    <row r="47" spans="2:8" x14ac:dyDescent="0.25">
      <c r="B47" s="114">
        <v>9537</v>
      </c>
      <c r="C47" s="98" t="s">
        <v>255</v>
      </c>
      <c r="D47" s="97" t="s">
        <v>84</v>
      </c>
      <c r="E47" s="98" t="s">
        <v>18</v>
      </c>
      <c r="F47" s="99">
        <v>1.43</v>
      </c>
      <c r="G47" s="108">
        <v>50</v>
      </c>
      <c r="H47" s="178">
        <f>G47*F47</f>
        <v>71.5</v>
      </c>
    </row>
    <row r="48" spans="2:8" x14ac:dyDescent="0.25">
      <c r="B48" s="114" t="s">
        <v>48</v>
      </c>
      <c r="C48" s="98" t="s">
        <v>256</v>
      </c>
      <c r="D48" s="97" t="s">
        <v>139</v>
      </c>
      <c r="E48" s="98" t="s">
        <v>4</v>
      </c>
      <c r="F48" s="99">
        <v>50</v>
      </c>
      <c r="G48" s="108">
        <v>1</v>
      </c>
      <c r="H48" s="178">
        <f t="shared" ref="H48:H51" si="5">G48*F48</f>
        <v>50</v>
      </c>
    </row>
    <row r="49" spans="2:8" x14ac:dyDescent="0.25">
      <c r="B49" s="114" t="s">
        <v>48</v>
      </c>
      <c r="C49" s="98" t="s">
        <v>260</v>
      </c>
      <c r="D49" s="97" t="s">
        <v>141</v>
      </c>
      <c r="E49" s="98" t="s">
        <v>4</v>
      </c>
      <c r="F49" s="99">
        <v>50</v>
      </c>
      <c r="G49" s="108">
        <v>1</v>
      </c>
      <c r="H49" s="178">
        <f t="shared" si="5"/>
        <v>50</v>
      </c>
    </row>
    <row r="50" spans="2:8" x14ac:dyDescent="0.25">
      <c r="B50" s="136">
        <v>3777</v>
      </c>
      <c r="C50" s="98" t="s">
        <v>261</v>
      </c>
      <c r="D50" s="165" t="s">
        <v>277</v>
      </c>
      <c r="E50" s="164" t="s">
        <v>18</v>
      </c>
      <c r="F50" s="137">
        <v>0.76</v>
      </c>
      <c r="G50" s="185">
        <v>75</v>
      </c>
      <c r="H50" s="178">
        <f t="shared" si="5"/>
        <v>57</v>
      </c>
    </row>
    <row r="51" spans="2:8" ht="15.75" thickBot="1" x14ac:dyDescent="0.3">
      <c r="B51" s="115" t="s">
        <v>48</v>
      </c>
      <c r="C51" s="98" t="s">
        <v>263</v>
      </c>
      <c r="D51" s="117" t="s">
        <v>94</v>
      </c>
      <c r="E51" s="98" t="s">
        <v>4</v>
      </c>
      <c r="F51" s="118">
        <v>85</v>
      </c>
      <c r="G51" s="121">
        <v>1</v>
      </c>
      <c r="H51" s="179">
        <f t="shared" si="5"/>
        <v>85</v>
      </c>
    </row>
    <row r="52" spans="2:8" ht="15.75" thickBot="1" x14ac:dyDescent="0.3">
      <c r="B52" s="412"/>
      <c r="C52" s="413"/>
      <c r="D52" s="413"/>
      <c r="E52" s="413"/>
      <c r="F52" s="413"/>
      <c r="G52" s="413"/>
      <c r="H52" s="414"/>
    </row>
    <row r="53" spans="2:8" ht="15.75" thickBot="1" x14ac:dyDescent="0.3">
      <c r="B53" s="140"/>
      <c r="C53" s="146">
        <v>9</v>
      </c>
      <c r="D53" s="141" t="s">
        <v>13</v>
      </c>
      <c r="E53" s="142" t="s">
        <v>88</v>
      </c>
      <c r="F53" s="143"/>
      <c r="G53" s="147"/>
      <c r="H53" s="205">
        <f>H46+H43+H41+H37+H30+H17+H10+H8</f>
        <v>11997.7181</v>
      </c>
    </row>
    <row r="54" spans="2:8" ht="9" customHeight="1" thickBot="1" x14ac:dyDescent="0.3"/>
    <row r="55" spans="2:8" ht="15.75" x14ac:dyDescent="0.25">
      <c r="B55" s="398" t="s">
        <v>274</v>
      </c>
      <c r="C55" s="399"/>
      <c r="D55" s="399"/>
      <c r="E55" s="101"/>
      <c r="F55" s="101"/>
      <c r="G55" s="101"/>
      <c r="H55" s="102"/>
    </row>
    <row r="56" spans="2:8" x14ac:dyDescent="0.25">
      <c r="B56" s="103"/>
      <c r="C56" s="1"/>
      <c r="D56" s="1"/>
      <c r="E56" s="1"/>
      <c r="F56" s="1"/>
      <c r="G56" s="1"/>
      <c r="H56" s="104"/>
    </row>
    <row r="57" spans="2:8" x14ac:dyDescent="0.25">
      <c r="B57" s="103"/>
      <c r="C57" s="1"/>
      <c r="D57" s="1"/>
      <c r="E57" s="1"/>
      <c r="F57" s="1"/>
      <c r="G57" s="1"/>
      <c r="H57" s="104"/>
    </row>
    <row r="58" spans="2:8" x14ac:dyDescent="0.25">
      <c r="B58" s="103"/>
      <c r="C58" s="1"/>
      <c r="D58" s="1"/>
      <c r="E58" s="1"/>
      <c r="F58" s="1"/>
      <c r="G58" s="1"/>
      <c r="H58" s="104"/>
    </row>
    <row r="59" spans="2:8" x14ac:dyDescent="0.25">
      <c r="B59" s="103"/>
      <c r="C59" s="1"/>
      <c r="D59" s="1" t="s">
        <v>98</v>
      </c>
      <c r="E59" s="1"/>
      <c r="F59" s="1"/>
      <c r="G59" s="1"/>
      <c r="H59" s="104"/>
    </row>
    <row r="60" spans="2:8" ht="15.75" thickBot="1" x14ac:dyDescent="0.3">
      <c r="B60" s="105"/>
      <c r="C60" s="106"/>
      <c r="D60" s="106"/>
      <c r="E60" s="106"/>
      <c r="F60" s="400" t="s">
        <v>99</v>
      </c>
      <c r="G60" s="400"/>
      <c r="H60" s="401"/>
    </row>
  </sheetData>
  <mergeCells count="8">
    <mergeCell ref="B55:D55"/>
    <mergeCell ref="F60:H60"/>
    <mergeCell ref="B3:H3"/>
    <mergeCell ref="G4:H4"/>
    <mergeCell ref="G5:H5"/>
    <mergeCell ref="B6:B7"/>
    <mergeCell ref="C6:H6"/>
    <mergeCell ref="B52:H52"/>
  </mergeCells>
  <pageMargins left="0.511811024" right="0.511811024" top="0.47" bottom="0.78740157499999996" header="0.23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5</vt:i4>
      </vt:variant>
    </vt:vector>
  </HeadingPairs>
  <TitlesOfParts>
    <vt:vector size="15" baseType="lpstr">
      <vt:lpstr>Plan1</vt:lpstr>
      <vt:lpstr>ORÇAMENTO</vt:lpstr>
      <vt:lpstr>Plan3</vt:lpstr>
      <vt:lpstr>proposta 2</vt:lpstr>
      <vt:lpstr>proposta 3</vt:lpstr>
      <vt:lpstr>proposta 4</vt:lpstr>
      <vt:lpstr>proposta 5</vt:lpstr>
      <vt:lpstr>Plan2</vt:lpstr>
      <vt:lpstr>Plan4</vt:lpstr>
      <vt:lpstr>CRONOGRAMA</vt:lpstr>
      <vt:lpstr>ORÇAMENTO!Area_de_impressao</vt:lpstr>
      <vt:lpstr>Plan2!Area_de_impressao</vt:lpstr>
      <vt:lpstr>Plan4!Area_de_impressao</vt:lpstr>
      <vt:lpstr>'proposta 2'!Area_de_impressao</vt:lpstr>
      <vt:lpstr>'proposta 3'!Area_de_impressao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nivaldo</dc:creator>
  <cp:lastModifiedBy>João Vitor Russo</cp:lastModifiedBy>
  <cp:lastPrinted>2019-01-25T12:17:40Z</cp:lastPrinted>
  <dcterms:created xsi:type="dcterms:W3CDTF">2012-05-22T17:56:20Z</dcterms:created>
  <dcterms:modified xsi:type="dcterms:W3CDTF">2019-01-25T12:27:29Z</dcterms:modified>
</cp:coreProperties>
</file>