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10890" yWindow="3780" windowWidth="10515" windowHeight="4620" firstSheet="1" activeTab="9"/>
  </bookViews>
  <sheets>
    <sheet name="Plan1" sheetId="1" state="hidden" r:id="rId1"/>
    <sheet name="ORÇAMENTO" sheetId="10" r:id="rId2"/>
    <sheet name="Plan3" sheetId="3" state="hidden" r:id="rId3"/>
    <sheet name="proposta 2" sheetId="4" state="hidden" r:id="rId4"/>
    <sheet name="proposta 3" sheetId="5" state="hidden" r:id="rId5"/>
    <sheet name="proposta 4" sheetId="6" state="hidden" r:id="rId6"/>
    <sheet name="proposta 5" sheetId="7" state="hidden" r:id="rId7"/>
    <sheet name="Plan2" sheetId="8" state="hidden" r:id="rId8"/>
    <sheet name="Plan4" sheetId="9" state="hidden" r:id="rId9"/>
    <sheet name="CRONOGRAMA" sheetId="12" r:id="rId10"/>
  </sheets>
  <definedNames>
    <definedName name="_xlnm.Print_Area" localSheetId="9">CRONOGRAMA!$B$3:$Q$68</definedName>
    <definedName name="_xlnm.Print_Area" localSheetId="1">ORÇAMENTO!$B$2:$I$136</definedName>
    <definedName name="_xlnm.Print_Area" localSheetId="7">Plan2!$B$2:$H$72</definedName>
    <definedName name="_xlnm.Print_Area" localSheetId="8">Plan4!$B$2:$H$60</definedName>
    <definedName name="_xlnm.Print_Area" localSheetId="3">'proposta 2'!$B$2:$I$47</definedName>
    <definedName name="_xlnm.Print_Area" localSheetId="4">'proposta 3'!$B$2:$I$39</definedName>
  </definedNames>
  <calcPr calcId="145621"/>
</workbook>
</file>

<file path=xl/calcChain.xml><?xml version="1.0" encoding="utf-8"?>
<calcChain xmlns="http://schemas.openxmlformats.org/spreadsheetml/2006/main">
  <c r="F31" i="12" l="1"/>
  <c r="D32" i="12"/>
  <c r="D31" i="12"/>
  <c r="D29" i="12"/>
  <c r="D27" i="12"/>
  <c r="D25" i="12"/>
  <c r="D23" i="12"/>
  <c r="D21" i="12"/>
  <c r="D19" i="12"/>
  <c r="D17" i="12"/>
  <c r="D15" i="12"/>
  <c r="D13" i="12"/>
  <c r="D11" i="12"/>
  <c r="D9" i="12"/>
  <c r="C29" i="12"/>
  <c r="C27" i="12"/>
  <c r="C25" i="12"/>
  <c r="C23" i="12"/>
  <c r="C21" i="12"/>
  <c r="C19" i="12"/>
  <c r="C17" i="12"/>
  <c r="C15" i="12"/>
  <c r="L130" i="10"/>
  <c r="L129" i="10"/>
  <c r="L128" i="10"/>
  <c r="L127" i="10"/>
  <c r="L126" i="10"/>
  <c r="L125" i="10"/>
  <c r="L124" i="10"/>
  <c r="L123" i="10"/>
  <c r="L122" i="10"/>
  <c r="L121" i="10"/>
  <c r="L120" i="10"/>
  <c r="L119" i="10"/>
  <c r="K129" i="10"/>
  <c r="K128" i="10"/>
  <c r="K127" i="10"/>
  <c r="K126" i="10"/>
  <c r="K125" i="10"/>
  <c r="K124" i="10"/>
  <c r="K123" i="10"/>
  <c r="K122" i="10"/>
  <c r="K121" i="10"/>
  <c r="K120" i="10"/>
  <c r="K119" i="10"/>
  <c r="F29" i="12" l="1"/>
  <c r="G29" i="12"/>
  <c r="H29" i="12"/>
  <c r="I29" i="12"/>
  <c r="J29" i="12"/>
  <c r="K29" i="12"/>
  <c r="L29" i="12"/>
  <c r="M29" i="12"/>
  <c r="N29" i="12"/>
  <c r="O29" i="12"/>
  <c r="P29" i="12"/>
  <c r="Q29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F25" i="12"/>
  <c r="O25" i="12"/>
  <c r="G25" i="12"/>
  <c r="H25" i="12"/>
  <c r="I25" i="12"/>
  <c r="J25" i="12"/>
  <c r="K25" i="12"/>
  <c r="L25" i="12"/>
  <c r="M25" i="12"/>
  <c r="N25" i="12"/>
  <c r="P25" i="12"/>
  <c r="Q25" i="12"/>
  <c r="H49" i="10"/>
  <c r="I49" i="10" s="1"/>
  <c r="H35" i="10" l="1"/>
  <c r="H39" i="10" l="1"/>
  <c r="H38" i="10"/>
  <c r="H37" i="10"/>
  <c r="F62" i="10" l="1"/>
  <c r="H62" i="10" s="1"/>
  <c r="H61" i="10"/>
  <c r="H60" i="10"/>
  <c r="F63" i="10" l="1"/>
  <c r="H63" i="10" s="1"/>
  <c r="H66" i="10"/>
  <c r="H65" i="10"/>
  <c r="H67" i="10"/>
  <c r="H68" i="10"/>
  <c r="H69" i="10"/>
  <c r="H59" i="10" l="1"/>
  <c r="H64" i="10"/>
  <c r="H40" i="10" l="1"/>
  <c r="H36" i="10" s="1"/>
  <c r="H24" i="10" l="1"/>
  <c r="H23" i="10"/>
  <c r="H22" i="10"/>
  <c r="H21" i="10" l="1"/>
  <c r="H73" i="10"/>
  <c r="H72" i="10"/>
  <c r="H71" i="10"/>
  <c r="H58" i="10"/>
  <c r="H56" i="10"/>
  <c r="H55" i="10"/>
  <c r="H54" i="10"/>
  <c r="H53" i="10"/>
  <c r="H52" i="10"/>
  <c r="H51" i="10"/>
  <c r="H50" i="10"/>
  <c r="H48" i="10"/>
  <c r="H47" i="10"/>
  <c r="H46" i="10"/>
  <c r="H45" i="10"/>
  <c r="H44" i="10"/>
  <c r="H43" i="10"/>
  <c r="H42" i="10"/>
  <c r="H34" i="10"/>
  <c r="H33" i="10"/>
  <c r="H32" i="10"/>
  <c r="H31" i="10"/>
  <c r="H30" i="10"/>
  <c r="H29" i="10"/>
  <c r="H28" i="10"/>
  <c r="H27" i="10"/>
  <c r="H26" i="10"/>
  <c r="H25" i="10" s="1"/>
  <c r="H20" i="10"/>
  <c r="H19" i="10"/>
  <c r="H18" i="10"/>
  <c r="H16" i="10"/>
  <c r="H15" i="10"/>
  <c r="H14" i="10"/>
  <c r="H12" i="10"/>
  <c r="H11" i="10"/>
  <c r="H10" i="10" s="1"/>
  <c r="H57" i="10"/>
  <c r="H17" i="10" l="1"/>
  <c r="H70" i="10"/>
  <c r="H13" i="10"/>
  <c r="H41" i="10"/>
  <c r="C13" i="12"/>
  <c r="C11" i="12"/>
  <c r="C9" i="12"/>
  <c r="H74" i="10" l="1"/>
  <c r="I94" i="10" l="1"/>
  <c r="I101" i="10" s="1"/>
  <c r="D104" i="10" s="1"/>
  <c r="I35" i="10" s="1"/>
  <c r="I91" i="10"/>
  <c r="I88" i="10"/>
  <c r="I82" i="10"/>
  <c r="I60" i="10" l="1"/>
  <c r="I61" i="10"/>
  <c r="I62" i="10"/>
  <c r="I67" i="10"/>
  <c r="I68" i="10"/>
  <c r="I66" i="10"/>
  <c r="I69" i="10"/>
  <c r="I65" i="10"/>
  <c r="I63" i="10"/>
  <c r="I64" i="10"/>
  <c r="I59" i="10"/>
  <c r="I70" i="10"/>
  <c r="I38" i="10"/>
  <c r="I39" i="10"/>
  <c r="I40" i="10"/>
  <c r="I37" i="10"/>
  <c r="I36" i="10"/>
  <c r="I17" i="10"/>
  <c r="I21" i="10"/>
  <c r="I25" i="10"/>
  <c r="I13" i="10"/>
  <c r="I24" i="10"/>
  <c r="I27" i="10"/>
  <c r="I48" i="10"/>
  <c r="I30" i="10"/>
  <c r="I22" i="10"/>
  <c r="I53" i="10"/>
  <c r="I23" i="10"/>
  <c r="I52" i="10"/>
  <c r="I54" i="10"/>
  <c r="I29" i="10"/>
  <c r="I28" i="10"/>
  <c r="I51" i="10"/>
  <c r="I47" i="10"/>
  <c r="I34" i="10"/>
  <c r="I31" i="10"/>
  <c r="I71" i="10"/>
  <c r="I16" i="10"/>
  <c r="I45" i="10"/>
  <c r="I55" i="10"/>
  <c r="I46" i="10"/>
  <c r="I12" i="10"/>
  <c r="I26" i="10"/>
  <c r="I72" i="10"/>
  <c r="I20" i="10"/>
  <c r="I42" i="10"/>
  <c r="I14" i="10"/>
  <c r="I57" i="10"/>
  <c r="I19" i="10"/>
  <c r="I15" i="10"/>
  <c r="I56" i="10"/>
  <c r="I73" i="10"/>
  <c r="I18" i="10"/>
  <c r="I43" i="10"/>
  <c r="I44" i="10"/>
  <c r="I50" i="10"/>
  <c r="I32" i="10"/>
  <c r="I11" i="10"/>
  <c r="I10" i="10" s="1"/>
  <c r="I33" i="10"/>
  <c r="I58" i="10"/>
  <c r="I41" i="10"/>
  <c r="H75" i="10"/>
  <c r="H76" i="10" s="1"/>
  <c r="D75" i="10"/>
  <c r="D76" i="10"/>
  <c r="G11" i="12" l="1"/>
  <c r="I76" i="10"/>
  <c r="G13" i="12"/>
  <c r="N9" i="12"/>
  <c r="O15" i="12"/>
  <c r="L19" i="12"/>
  <c r="H23" i="12"/>
  <c r="I11" i="12"/>
  <c r="O11" i="12"/>
  <c r="N11" i="12"/>
  <c r="F11" i="12"/>
  <c r="H11" i="12"/>
  <c r="P11" i="12"/>
  <c r="Q11" i="12"/>
  <c r="I17" i="12"/>
  <c r="N17" i="12"/>
  <c r="P17" i="12"/>
  <c r="Q17" i="12"/>
  <c r="F17" i="12"/>
  <c r="O17" i="12"/>
  <c r="G17" i="12"/>
  <c r="H17" i="12"/>
  <c r="L21" i="12"/>
  <c r="O21" i="12"/>
  <c r="G21" i="12"/>
  <c r="N21" i="12"/>
  <c r="J21" i="12"/>
  <c r="F21" i="12"/>
  <c r="K21" i="12"/>
  <c r="P21" i="12"/>
  <c r="M21" i="12"/>
  <c r="H21" i="12"/>
  <c r="I21" i="12"/>
  <c r="Q21" i="12"/>
  <c r="C6" i="12"/>
  <c r="C5" i="12"/>
  <c r="H53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65" i="8"/>
  <c r="H64" i="8"/>
  <c r="H63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51" i="7"/>
  <c r="H50" i="7"/>
  <c r="I49" i="7"/>
  <c r="H49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H47" i="6"/>
  <c r="H46" i="6"/>
  <c r="I45" i="6"/>
  <c r="H45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H31" i="5"/>
  <c r="H30" i="5"/>
  <c r="I29" i="5"/>
  <c r="H29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H40" i="4"/>
  <c r="H39" i="4"/>
  <c r="I38" i="4"/>
  <c r="H38" i="4"/>
  <c r="I36" i="4"/>
  <c r="H36" i="4"/>
  <c r="I35" i="4"/>
  <c r="H35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I24" i="4"/>
  <c r="H24" i="4"/>
  <c r="I23" i="4"/>
  <c r="H23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H43" i="1"/>
  <c r="H42" i="1"/>
  <c r="H41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K9" i="12" l="1"/>
  <c r="M9" i="12"/>
  <c r="H9" i="12"/>
  <c r="I9" i="12"/>
  <c r="L9" i="12"/>
  <c r="N19" i="12"/>
  <c r="G9" i="12"/>
  <c r="F9" i="12"/>
  <c r="O9" i="12"/>
  <c r="F13" i="12"/>
  <c r="F19" i="12"/>
  <c r="H19" i="12"/>
  <c r="P9" i="12"/>
  <c r="G19" i="12"/>
  <c r="J19" i="12"/>
  <c r="Q13" i="12"/>
  <c r="P19" i="12"/>
  <c r="P13" i="12"/>
  <c r="N13" i="12"/>
  <c r="Q23" i="12"/>
  <c r="Q31" i="12" s="1"/>
  <c r="N23" i="12"/>
  <c r="I13" i="12"/>
  <c r="H13" i="12"/>
  <c r="O23" i="12"/>
  <c r="J23" i="12"/>
  <c r="P23" i="12"/>
  <c r="P31" i="12" s="1"/>
  <c r="H15" i="12"/>
  <c r="L23" i="12"/>
  <c r="G15" i="12"/>
  <c r="G31" i="12" s="1"/>
  <c r="Q19" i="12"/>
  <c r="M19" i="12"/>
  <c r="N15" i="12"/>
  <c r="F15" i="12"/>
  <c r="I15" i="12"/>
  <c r="O13" i="12"/>
  <c r="M23" i="12"/>
  <c r="O19" i="12"/>
  <c r="O31" i="12" s="1"/>
  <c r="P15" i="12"/>
  <c r="K23" i="12"/>
  <c r="K19" i="12"/>
  <c r="Q15" i="12"/>
  <c r="I23" i="12"/>
  <c r="F23" i="12"/>
  <c r="I19" i="12"/>
  <c r="I31" i="12" s="1"/>
  <c r="J9" i="12"/>
  <c r="G23" i="12"/>
  <c r="Q9" i="12"/>
  <c r="M17" i="12"/>
  <c r="M31" i="12" s="1"/>
  <c r="L13" i="12"/>
  <c r="K11" i="12"/>
  <c r="N31" i="12" l="1"/>
  <c r="H31" i="12"/>
  <c r="K117" i="10"/>
  <c r="N123" i="10"/>
  <c r="F32" i="12"/>
  <c r="J17" i="12"/>
  <c r="J31" i="12" s="1"/>
  <c r="K17" i="12"/>
  <c r="K31" i="12" s="1"/>
  <c r="L17" i="12"/>
  <c r="L31" i="12" s="1"/>
  <c r="J11" i="12"/>
  <c r="L11" i="12"/>
  <c r="J13" i="12"/>
  <c r="M11" i="12"/>
  <c r="M13" i="12"/>
  <c r="K13" i="12"/>
  <c r="G32" i="12" l="1"/>
  <c r="H32" i="12" s="1"/>
  <c r="I32" i="12" s="1"/>
  <c r="D30" i="12"/>
  <c r="D26" i="12" l="1"/>
  <c r="D28" i="12"/>
  <c r="D24" i="12"/>
  <c r="D22" i="12"/>
  <c r="D16" i="12"/>
  <c r="D10" i="12"/>
  <c r="D18" i="12"/>
  <c r="D14" i="12"/>
  <c r="D12" i="12"/>
  <c r="D20" i="12"/>
  <c r="G8" i="10"/>
  <c r="M15" i="12" l="1"/>
  <c r="L15" i="12"/>
  <c r="K15" i="12"/>
  <c r="J15" i="12"/>
  <c r="J32" i="12" s="1"/>
  <c r="K32" i="12" l="1"/>
  <c r="L32" i="12" s="1"/>
  <c r="M32" i="12" s="1"/>
  <c r="N32" i="12" s="1"/>
  <c r="O32" i="12" s="1"/>
  <c r="P32" i="12" s="1"/>
  <c r="Q32" i="12" s="1"/>
</calcChain>
</file>

<file path=xl/sharedStrings.xml><?xml version="1.0" encoding="utf-8"?>
<sst xmlns="http://schemas.openxmlformats.org/spreadsheetml/2006/main" count="1265" uniqueCount="486">
  <si>
    <r>
      <t xml:space="preserve">                                   Progresso e Habitação de São Carlos S/A
                                   </t>
    </r>
    <r>
      <rPr>
        <sz val="9"/>
        <color indexed="8"/>
        <rFont val="Calibri"/>
        <family val="2"/>
      </rPr>
      <t xml:space="preserve">RUA: SÃO JOAQUIM N° 958 CENTRO TEL 3373-7600 CEP 13560-300 - CNPJ 55.428.072/0001-26 </t>
    </r>
  </si>
  <si>
    <t>sinapi</t>
  </si>
  <si>
    <t>itens</t>
  </si>
  <si>
    <t>SERVIÇO</t>
  </si>
  <si>
    <t>Unid.</t>
  </si>
  <si>
    <t>Valor unit.</t>
  </si>
  <si>
    <t>Quantidade</t>
  </si>
  <si>
    <t>Total</t>
  </si>
  <si>
    <t xml:space="preserve">Iluminação </t>
  </si>
  <si>
    <t xml:space="preserve">Calçamento </t>
  </si>
  <si>
    <t xml:space="preserve">Acessibilidade </t>
  </si>
  <si>
    <t xml:space="preserve">Paisagismo </t>
  </si>
  <si>
    <t xml:space="preserve">Final de obras </t>
  </si>
  <si>
    <t xml:space="preserve">Total </t>
  </si>
  <si>
    <t>BDI 25%</t>
  </si>
  <si>
    <t>TOTAL + BDI 25%</t>
  </si>
  <si>
    <t>EXECUÇÃO DE CALÇADA EM CONCRETO NÃO ESTRUTURAL</t>
  </si>
  <si>
    <t>73892/001</t>
  </si>
  <si>
    <t>M2</t>
  </si>
  <si>
    <t>1.1</t>
  </si>
  <si>
    <t xml:space="preserve"> RAMPA DE ACESSIBILIDADE </t>
  </si>
  <si>
    <t>2.2</t>
  </si>
  <si>
    <t>BANCO DE CONCRETO TIPO k</t>
  </si>
  <si>
    <t>3.1</t>
  </si>
  <si>
    <t>PROHAB</t>
  </si>
  <si>
    <t>CPOS</t>
  </si>
  <si>
    <t>PISO DESENHADO</t>
  </si>
  <si>
    <t>UNID</t>
  </si>
  <si>
    <t>M²</t>
  </si>
  <si>
    <t>3.2</t>
  </si>
  <si>
    <t>H</t>
  </si>
  <si>
    <t>AJUDANTE DE PEDREIRO (assentamento dos bancos)</t>
  </si>
  <si>
    <t>PEDREIRO (assentamento dos bancos)</t>
  </si>
  <si>
    <t>3.3</t>
  </si>
  <si>
    <t>3.4</t>
  </si>
  <si>
    <t>UN</t>
  </si>
  <si>
    <t>4.1</t>
  </si>
  <si>
    <t>73769/001</t>
  </si>
  <si>
    <t>POSTE ACO CONICO CONTINUO CURVO SIMPLES SEM BASE C/JANELA 9M (INSPECAO) - FORNECIMENTO E INSTALACAO</t>
  </si>
  <si>
    <t xml:space="preserve">LUMINÁRIA DE DUAS PÉTALAS COM ALOJAMENTO PARA REATOR  </t>
  </si>
  <si>
    <t>73831/003</t>
  </si>
  <si>
    <t>LAMPADA DE VAPOR DE MERCURIO DE 400W/250V - FORNECIMENTO E INSTALACAO</t>
  </si>
  <si>
    <t>REATOR PARA LÂMPADA VAPOR DE MERCÚRIO USO EXTERNO 220V/400W</t>
  </si>
  <si>
    <t>74172/001</t>
  </si>
  <si>
    <t>FIO ISOLADO PVC 750V 10 MM2, (AZUL) FORNECIMENTO E INSTALACAO</t>
  </si>
  <si>
    <t>M</t>
  </si>
  <si>
    <t>FIO ISOLADO PVC 750V 10 MM2, ( PRETO) FORNECIMENTO E INSTALACAO</t>
  </si>
  <si>
    <t>TUBO DE POLIETILENO DE ALTA DENSIDADE, PEAD,  32 MM</t>
  </si>
  <si>
    <t>MERCADO</t>
  </si>
  <si>
    <t>FOTOCELULA PARA ILLUMINAÇÃO DE 400W</t>
  </si>
  <si>
    <t>CABEÇOTE DE ALUMÍNIO P/ ENTRADA DE ENERGIA</t>
  </si>
  <si>
    <t>74052/005</t>
  </si>
  <si>
    <t>QUADRO DE MEDICAO GERAL</t>
  </si>
  <si>
    <t>HASTE DE ATERRAMENTO, DN 5/8 X 3000MM</t>
  </si>
  <si>
    <t>74166/001</t>
  </si>
  <si>
    <t>CAIXA DE INSPEÇÃO EM CONCRETO PRÉ-MOLDADO DN 60MM COM TAMPA H= 60CM FORNECIMENTO E INSTALACAO</t>
  </si>
  <si>
    <t>TERMINAL A COMPRESSAO EM COBRE ESTANHADO P/ CABO 10MM2</t>
  </si>
  <si>
    <t>ELETRODUTO PVC 2"</t>
  </si>
  <si>
    <t>CONECTOR PARAFUSO FENDIDO (SPLIT-BOLT) PARA CABO DE 10 MM2</t>
  </si>
  <si>
    <t>ESCAVACAO MANUAL P/ ELETRODUTO</t>
  </si>
  <si>
    <t>M³</t>
  </si>
  <si>
    <t>AJUDANTE DE ELETRICISTA</t>
  </si>
  <si>
    <t xml:space="preserve">ELETRICISTA 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</si>
  <si>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</si>
  <si>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</si>
  <si>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</si>
  <si>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</si>
  <si>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</si>
  <si>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</si>
  <si>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</si>
  <si>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</si>
  <si>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</si>
  <si>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</si>
  <si>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</si>
  <si>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</si>
  <si>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</si>
  <si>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</si>
  <si>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</si>
  <si>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</si>
  <si>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</si>
  <si>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</si>
  <si>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ART DO ENGENHEIRO RESPONSÁVEL, E SOLICITAÇÃO DE  INSTALAÇÃO ELÉTRICA JUNTO A
 CONCESSIONÁRIA LOCAL (CPFL)</t>
  </si>
  <si>
    <t>LIMPEZA SUPERFICIAL DA CAMADA VEGETAL EM JAZIDA</t>
  </si>
  <si>
    <t>73903/001</t>
  </si>
  <si>
    <t>LIMPEZA FINAL DA OBRA</t>
  </si>
  <si>
    <t>5.1</t>
  </si>
  <si>
    <t>5.2</t>
  </si>
  <si>
    <r>
      <rPr>
        <b/>
        <sz val="14"/>
        <color indexed="8"/>
        <rFont val="Calibri"/>
        <family val="2"/>
      </rPr>
      <t>PLANILHA ORÇAMENTARIA PRAÇA JARDIM PAULISTANO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</si>
  <si>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VT</t>
  </si>
  <si>
    <t xml:space="preserve">índice </t>
  </si>
  <si>
    <t>2.1</t>
  </si>
  <si>
    <t>2.3</t>
  </si>
  <si>
    <t>2.4</t>
  </si>
  <si>
    <t>1.2</t>
  </si>
  <si>
    <t xml:space="preserve">CAÇAMBA </t>
  </si>
  <si>
    <t>UNID.</t>
  </si>
  <si>
    <t xml:space="preserve">BDI 20% </t>
  </si>
  <si>
    <t xml:space="preserve">Total + BDI 20% </t>
  </si>
  <si>
    <t xml:space="preserve"> </t>
  </si>
  <si>
    <t>Divisão de Projetos Habitacionais - PROHAB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</si>
  <si>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</t>
    </r>
  </si>
  <si>
    <t>CORDAO DE ARREMATE EM BEIRAIS COM TELHA CERAMICA EMBOCADA</t>
  </si>
  <si>
    <t>73938/006</t>
  </si>
  <si>
    <t>TELHA CERAMICA TIPO ROMANA COMP = 41CM - 18UN/M2</t>
  </si>
  <si>
    <t>DEMOLICAO DE TELHAS ONDULADAS</t>
  </si>
  <si>
    <t>CUMEEIRA P/ TELHA CERAMICA</t>
  </si>
  <si>
    <t>TELHA CERAMICA TIPO PAULISTINHA (TRAPEZOIDAL) - 4UN/M</t>
  </si>
  <si>
    <t>RUFO EM CHAPA DE ACO GALVANIZADO N.24, DESENVOLVIMENTO 33CM</t>
  </si>
  <si>
    <t>CALHA CHAPA GALVANIZADA NUM 24 L = 33CM</t>
  </si>
  <si>
    <t>REMOÇÃO DE RUFO COM APROVEITAMENTO DO MATERIAL</t>
  </si>
  <si>
    <t xml:space="preserve">M </t>
  </si>
  <si>
    <t>Desmonte do telhado ondulado</t>
  </si>
  <si>
    <t xml:space="preserve"> Reforço da estrutura e substituição do telhado</t>
  </si>
  <si>
    <t>2.5</t>
  </si>
  <si>
    <t>2.6</t>
  </si>
  <si>
    <t>2.7</t>
  </si>
  <si>
    <t>2.8</t>
  </si>
  <si>
    <t>2.9</t>
  </si>
  <si>
    <t>PREGO DE ACO 18 X 24</t>
  </si>
  <si>
    <t>KG</t>
  </si>
  <si>
    <t>PREGO DE ACO 17 X 21</t>
  </si>
  <si>
    <t>PREGO DE ACO 15 X 15</t>
  </si>
  <si>
    <t>2.10</t>
  </si>
  <si>
    <t>2.11</t>
  </si>
  <si>
    <t>2.12</t>
  </si>
  <si>
    <t>AJUDANTE DE CARPINTEIRO</t>
  </si>
  <si>
    <t>CARPINTEIRO</t>
  </si>
  <si>
    <t>2.13</t>
  </si>
  <si>
    <t>2.14</t>
  </si>
  <si>
    <t xml:space="preserve">Fechamento caixa d'água </t>
  </si>
  <si>
    <t xml:space="preserve">ALVENARIA EM TIJOLO CERAMICO </t>
  </si>
  <si>
    <t>73935/002</t>
  </si>
  <si>
    <t>ALÇAPÃO LAMINADO 60X80 CM</t>
  </si>
  <si>
    <t xml:space="preserve">Pintura </t>
  </si>
  <si>
    <t>REPINTURA C/TINTA ACRILICA SEMI-BRILHANTE OU ACETINADA</t>
  </si>
  <si>
    <t>79495/002</t>
  </si>
  <si>
    <t xml:space="preserve">Complementos </t>
  </si>
  <si>
    <t>Total por casa</t>
  </si>
  <si>
    <t xml:space="preserve">Total por 74 casas </t>
  </si>
  <si>
    <t>REMOÇÃO E FIXAÇÃO DA ANTENA DE TELEVISÃO</t>
  </si>
  <si>
    <t>5.3</t>
  </si>
  <si>
    <t>REMOÇÃO E INSTALAÇÃO DA PLACA DO AQUECEDOR SOLAR</t>
  </si>
  <si>
    <t>5.4</t>
  </si>
  <si>
    <t>São Carlos 07 de Maio de 2013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</si>
  <si>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</si>
  <si>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2.15</t>
  </si>
  <si>
    <t>ALVENARIA EM TIJOLO CERAMICO (OITÃO)</t>
  </si>
  <si>
    <t>MANUTENÇÃO</t>
  </si>
  <si>
    <t>TELHAS ONDULINE</t>
  </si>
  <si>
    <t>CUMEEIRA ONDULINE</t>
  </si>
  <si>
    <t xml:space="preserve">MERCADO </t>
  </si>
  <si>
    <t xml:space="preserve">ANILHA EM PEAD </t>
  </si>
  <si>
    <t xml:space="preserve">FITA ONDUBAND </t>
  </si>
  <si>
    <t xml:space="preserve">PREGO ARDOX GALVANIZADO 18X27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</si>
  <si>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</si>
  <si>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DESMONTE DE TELHAS ONDULADAS</t>
  </si>
  <si>
    <t xml:space="preserve">RECOLOCACAO DE MADEIRAMENTO DO TELHADO - CAIBROS, </t>
  </si>
  <si>
    <t xml:space="preserve">RECOLOCACAO DE MADEIRAMENTO DO TELHADO - VIGAS, </t>
  </si>
  <si>
    <t xml:space="preserve">RECOLOCACAO DE MADEIRAMENTO DO TELHADO - RIPAS, 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</si>
  <si>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3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MANUTENÇÃO DO TELHADO E SUBSTITUIÇÃO DOS RUFOS E EXECUÇÃO DE CINTA DE AMARRAÇÃO 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</si>
  <si>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r>
      <t xml:space="preserve">ALVENARIA EM TIJOLO CERAMICO TIPO CANALETA </t>
    </r>
    <r>
      <rPr>
        <sz val="8"/>
        <color theme="3" tint="-0.249977111117893"/>
        <rFont val="Calibri"/>
        <family val="2"/>
        <scheme val="minor"/>
      </rPr>
      <t>(CINTA DE AMARRAÇÃO</t>
    </r>
    <r>
      <rPr>
        <sz val="10"/>
        <color theme="3" tint="-0.249977111117893"/>
        <rFont val="Calibri"/>
        <family val="2"/>
        <scheme val="minor"/>
      </rPr>
      <t>)</t>
    </r>
  </si>
  <si>
    <t>CONCRETO NAO ESTRUTURAL, CONSUMO 210KG/M3, PREPARO COM BETONEIRA</t>
  </si>
  <si>
    <t>M3</t>
  </si>
  <si>
    <t>ACO CA-50 3/8" (9,52 MM)</t>
  </si>
  <si>
    <t>CABO DE COBRE ISOLAMENTO ANTI-CHAMA 450/750V 1,5MM2</t>
  </si>
  <si>
    <t>CABO DE COBRE ISOLAMENTO ANTI-CHAMA 450/750V 2,5MM2</t>
  </si>
  <si>
    <r>
      <t xml:space="preserve">FORRO PVC EM PLACAS COM LARGURA DE 10CM </t>
    </r>
    <r>
      <rPr>
        <sz val="8"/>
        <color theme="3" tint="-0.249977111117893"/>
        <rFont val="Calibri"/>
        <family val="2"/>
        <scheme val="minor"/>
      </rPr>
      <t>(SEM MATERIAL SÓ MONTADOR)</t>
    </r>
  </si>
  <si>
    <t>DEMOLICAO DE ALVENARIA ESTRUTURAL DE BLOCOS</t>
  </si>
  <si>
    <t>RECOLOCACAO DE MADEIRAMENTO DO TELHADO - CAIBROS,</t>
  </si>
  <si>
    <t>RECOLOCACAO DE MADEIRAMENTO DO TELHADO - RIPAS,</t>
  </si>
  <si>
    <t>RECOLOCACAO DE MADEIRAMENTO DO TELHADO - VIGAS</t>
  </si>
  <si>
    <t>LAJE PRE-MOLDADA P/FORRO</t>
  </si>
  <si>
    <t>74202/001</t>
  </si>
  <si>
    <t xml:space="preserve">Alvenaria 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</si>
  <si>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</si>
  <si>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</si>
  <si>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</si>
  <si>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</si>
  <si>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</si>
  <si>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</si>
  <si>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</si>
  <si>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</si>
  <si>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</si>
  <si>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</si>
  <si>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</si>
  <si>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</si>
  <si>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</si>
  <si>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</si>
  <si>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2.2.1</t>
  </si>
  <si>
    <t>2.2.2</t>
  </si>
  <si>
    <t>2.2.3</t>
  </si>
  <si>
    <t>2.2.4</t>
  </si>
  <si>
    <t>2.2.5</t>
  </si>
  <si>
    <t>CABO DE COBRE ISOLAMENTO ANTI-CHAMA 0,6/1KV 6MM2</t>
  </si>
  <si>
    <t>Elétrica</t>
  </si>
  <si>
    <t>ELETRODUTO PVC FLEXIVEL CORRUGADO 25MM</t>
  </si>
  <si>
    <r>
      <rPr>
        <b/>
        <sz val="14"/>
        <color indexed="8"/>
        <rFont val="Calibri"/>
        <family val="2"/>
      </rPr>
      <t xml:space="preserve">PLANILHA ORÇAMENTARIA 
Readequação dos telhados  no residencial Waldomiro Vendrasco - Santa Eudóxia
</t>
    </r>
    <r>
      <rPr>
        <b/>
        <sz val="10"/>
        <color rgb="FFFF0000"/>
        <rFont val="Calibri"/>
        <family val="2"/>
      </rPr>
      <t>PROPOSTA 2</t>
    </r>
    <r>
      <rPr>
        <b/>
        <sz val="14"/>
        <color rgb="FFFF0000"/>
        <rFont val="Calibri"/>
        <family val="2"/>
      </rPr>
      <t xml:space="preserve"> -</t>
    </r>
    <r>
      <rPr>
        <b/>
        <sz val="10"/>
        <color rgb="FFFF0000"/>
        <rFont val="Calibri"/>
        <family val="2"/>
      </rPr>
      <t xml:space="preserve"> SUBSTITUIÇÃO DO TELHADO POR TELHAS CERAMICAS COM ESTRUTURA INDEPENDENTE E EXECUÇÃO DE LAJE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</si>
  <si>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ALVENARIA</t>
  </si>
  <si>
    <t>Manutenção do telhado</t>
  </si>
  <si>
    <t>ELETRICISTA</t>
  </si>
  <si>
    <t>2.3.1</t>
  </si>
  <si>
    <t>2.3.2</t>
  </si>
  <si>
    <t>2.3.3</t>
  </si>
  <si>
    <t>2.3.4</t>
  </si>
  <si>
    <t>2.3.5</t>
  </si>
  <si>
    <t>2.3.6</t>
  </si>
  <si>
    <t>PECA DE MADEIRA 6 X 16CM NAO APARELHADA</t>
  </si>
  <si>
    <t>REMOÇÃO E RECOLOCACAO DE MADEIRAMENTO DO TELHADO - CAIBROS, CONSIDERANDO REAPROVEITAMENTO DE MATERIAL</t>
  </si>
  <si>
    <t>REMOÇÃO E RECOLOCACAO DE MADEIRAMENTO DO TELHADO - RIPAS, CONSIDERANDO REAPROVEITAMENTO DE MATERIAL</t>
  </si>
  <si>
    <t>REMOÇÃO E RECOLOCACAO DE MADEIRAMENTO DO TELHADO - VIGAS, CONSIDERANDO REAPROVEITAMENTO DE MATERIAL</t>
  </si>
  <si>
    <t>PECA DE MADEIRA 5,5 X 6,5CM NAO APARELHADA</t>
  </si>
  <si>
    <t xml:space="preserve">Remoção e Reforço na estrutura </t>
  </si>
  <si>
    <t xml:space="preserve">TELHA CERAMICA TIPO PAULISTA </t>
  </si>
  <si>
    <t>AJUDANTE DE PEDREIRO</t>
  </si>
  <si>
    <t>PEDREIRO</t>
  </si>
  <si>
    <t>3.5</t>
  </si>
  <si>
    <t>3.6</t>
  </si>
  <si>
    <t>3.7</t>
  </si>
  <si>
    <t>3.8</t>
  </si>
  <si>
    <t>3.9</t>
  </si>
  <si>
    <t>3.10</t>
  </si>
  <si>
    <t>TELHA CERAMICA TIPO ROMANA COMP = 41CM - 16UN/M2</t>
  </si>
  <si>
    <t>3.11</t>
  </si>
  <si>
    <t>3.12</t>
  </si>
  <si>
    <t>CONCRETO USINADO FCK=25MPA</t>
  </si>
  <si>
    <t>74137/004</t>
  </si>
  <si>
    <t>Alvenaria oitão</t>
  </si>
  <si>
    <t>VERNIZ SINTETICO BRILHANTE EM CONCRETO OU TIJOLO, DUAS DEMAOS</t>
  </si>
  <si>
    <t>6.1</t>
  </si>
  <si>
    <t>7.1</t>
  </si>
  <si>
    <t>7.2</t>
  </si>
  <si>
    <t>LONA PLASTICA PRETA, ESPESSURA 150 MICRAS</t>
  </si>
  <si>
    <t>DEMOLICAO DE ALVENARIA ESTRUTURAL DE BLOCOS VAZADOS</t>
  </si>
  <si>
    <t>73930/001</t>
  </si>
  <si>
    <t xml:space="preserve">CORDAO DE ARREMATE EM BEIRAIS COM TELHA CERAMICA </t>
  </si>
  <si>
    <t>PECA DE MADEIRA  NÃO APARELHADA 1,5 X 4CM</t>
  </si>
  <si>
    <t xml:space="preserve">Fechamento do abrigo da  caixa d'água </t>
  </si>
  <si>
    <t>CORDAO DE ARREMATE EM BEIRAIS OITÃO</t>
  </si>
  <si>
    <t>73978/001</t>
  </si>
  <si>
    <t>ACO CA-50 5/16" (7,94 MM)</t>
  </si>
  <si>
    <r>
      <rPr>
        <b/>
        <sz val="14"/>
        <color indexed="8"/>
        <rFont val="Calibri"/>
        <family val="2"/>
      </rPr>
      <t xml:space="preserve">PLANILHA ORÇAMENTARIA 
Substituição do telhado e reforço na alvenaria - UH Santa Eudoxia
</t>
    </r>
    <r>
      <rPr>
        <b/>
        <sz val="10"/>
        <color rgb="FFFF0000"/>
        <rFont val="Calibri"/>
        <family val="2"/>
      </rPr>
      <t xml:space="preserve">SUBSTITUIÇÃO DO TELHADO POR TELHAS CERAMICAS TIPO ROMANA UTILIZANDO E REFORÇANDO A  ESTRUTURA EXISTENTE 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</si>
  <si>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RETIRADA DE FORRO PCV COM APROVEITAMENTO DO MATERIAL</t>
  </si>
  <si>
    <t>MONTADOR</t>
  </si>
  <si>
    <t>1.3</t>
  </si>
  <si>
    <t>1.4</t>
  </si>
  <si>
    <t>AJUDANTE</t>
  </si>
  <si>
    <t>1.5</t>
  </si>
  <si>
    <t>ALVENARIA DE BLOCOS DE CONCRETO VEDACAO TIPO CANALETA</t>
  </si>
  <si>
    <t>73998/002</t>
  </si>
  <si>
    <t>CONCRETO FCK = 25,0 MPA</t>
  </si>
  <si>
    <t>REFORÇO NA ALVENARIA</t>
  </si>
  <si>
    <t>INSTALAÇÃO DO FORRO PVC EM PLACAS LARG=10CM E EXCLUSIVE ESTRUTURA DE SUPORTE</t>
  </si>
  <si>
    <t xml:space="preserve">REMOÇÃO E INSTALAÇÃO DE REDE ELETRICA </t>
  </si>
  <si>
    <t>MONTAGEM COBERTURA</t>
  </si>
  <si>
    <t xml:space="preserve">BDI 10% </t>
  </si>
  <si>
    <t>8.1</t>
  </si>
  <si>
    <t>8.2</t>
  </si>
  <si>
    <t xml:space="preserve">Total + BDI 10% </t>
  </si>
  <si>
    <t>6.2</t>
  </si>
  <si>
    <t>6.3</t>
  </si>
  <si>
    <t>8.3</t>
  </si>
  <si>
    <t>8.4</t>
  </si>
  <si>
    <t>8.5</t>
  </si>
  <si>
    <t>8.6</t>
  </si>
  <si>
    <t>9.1</t>
  </si>
  <si>
    <t>9.2</t>
  </si>
  <si>
    <t>MONTAGEM DA ESTRUTURA DO TELHADO</t>
  </si>
  <si>
    <t xml:space="preserve">CORREÇÃO DE TRINCAS EM ALVENARIA  DE BLOCOS CERAMICOS </t>
  </si>
  <si>
    <t>73810/001</t>
  </si>
  <si>
    <t>São Carlos 22 de agosto de 2013</t>
  </si>
  <si>
    <t xml:space="preserve">Execução da Cobertura </t>
  </si>
  <si>
    <t xml:space="preserve">Execução de Calçamento e muro de divisa </t>
  </si>
  <si>
    <t>73998/001</t>
  </si>
  <si>
    <t>CALCADA EM CONCRETO E=5,0CM</t>
  </si>
  <si>
    <t>São Carlos 11 de Outubro de 2013</t>
  </si>
  <si>
    <t>VERNIZ SINTÉTICO BRILHANTE EM CONCRETO OU TIJOLO, DUAS DEMÃOS (Cerâmico)</t>
  </si>
  <si>
    <t>ALVENARIA DE BLOCOS DE CONCRETO VEDAÇÃO 9X19X39CM</t>
  </si>
  <si>
    <t>LONA PLÁSTICA PRETA, ESPESSURA 150 MICRAS</t>
  </si>
  <si>
    <t>DEMOLIÇÃO DE TELHAS ONDULADAS</t>
  </si>
  <si>
    <t>REMOÇÃO E RECOLOCAÇÃO DE MADEIRAMENTO DO TELHADO - RIPAS, CONSIDERANDO REAPROVEITAMENTO DE MATERIAL</t>
  </si>
  <si>
    <t>PECA DE MADEIRA 6 X 16CM NÃO APARELHADA</t>
  </si>
  <si>
    <t>PECA DE MADEIRA 5,5 X 6,5CM NÃO APARELHADA</t>
  </si>
  <si>
    <t>TELHA CERÂMICA TIPO ROMANA COMP = 41CM - 16UN/M2</t>
  </si>
  <si>
    <t xml:space="preserve">TELHA CERÂMICA TIPO PAULISTA </t>
  </si>
  <si>
    <t>CUMEEIRA P/ TELHA CERÂMICA</t>
  </si>
  <si>
    <t xml:space="preserve">CORDÃO DE ARREMATE EM BEIRAIS COM TELHA CERÂMICA </t>
  </si>
  <si>
    <t>RUFO EM CHAPA DE AÇO GALVANIZADO N.24, DESENVOLVIMENTO 33CM</t>
  </si>
  <si>
    <t>PREGO DE AÇO 18 X 24</t>
  </si>
  <si>
    <t>PREGO DE AÇO 17 X 21</t>
  </si>
  <si>
    <t>PREGO DE AÇO 15 X 15</t>
  </si>
  <si>
    <t>ALVENARIA EM TIJOLO CERÂMICO FURADO 14X19X29CM</t>
  </si>
  <si>
    <t>AÇO CA-50 5/16" (7,94 MM)</t>
  </si>
  <si>
    <t>CORDÃO DE ARREMATE EM BEIRAIS OITÃO</t>
  </si>
  <si>
    <t>DEMOLIÇÃO DE ALVENARIA ESTRUTURAL DE BLOCOS VAZADOS</t>
  </si>
  <si>
    <t xml:space="preserve">ALVENARIA EM TIJOLO CERÂMICO </t>
  </si>
  <si>
    <r>
      <rPr>
        <b/>
        <sz val="14"/>
        <color indexed="8"/>
        <rFont val="Calibri"/>
        <family val="2"/>
      </rPr>
      <t xml:space="preserve">PLANILHA ORÇAMENTARIA 
Planilha orçamentaria  referencia UH 16 Quadra 27 Cidade Aracy
</t>
    </r>
    <r>
      <rPr>
        <b/>
        <sz val="10"/>
        <color rgb="FFFF0000"/>
        <rFont val="Calibri"/>
        <family val="2"/>
      </rPr>
      <t xml:space="preserve">SUBSTITUIÇÃO DO TELHADO POR TELHAS CERÂMICAS TIPO ROMANA UTILIZANDO E REFORÇANDO A  ESTRUTURA EXISTENTE </t>
    </r>
    <r>
      <rPr>
        <b/>
        <sz val="14"/>
        <color rgb="FFFF0000"/>
        <rFont val="Calibri"/>
        <family val="2"/>
      </rPr>
      <t xml:space="preserve">  </t>
    </r>
    <r>
      <rPr>
        <b/>
        <sz val="12"/>
        <color indexed="8"/>
        <rFont val="Calibri"/>
        <family val="2"/>
      </rPr>
      <t xml:space="preserve">
</t>
    </r>
    <r>
      <rPr>
        <b/>
        <sz val="11"/>
        <color indexed="8"/>
        <rFont val="Calibri"/>
        <family val="2"/>
      </rPr>
      <t/>
    </r>
  </si>
  <si>
    <t>SERVIÇOS</t>
  </si>
  <si>
    <t>PLANILHA DE COMPOSIÇÃO DAS BONIFICAÇÕES E DESPESAS INDIRETAS - BDI</t>
  </si>
  <si>
    <t xml:space="preserve">BDI - Adotado </t>
  </si>
  <si>
    <t>DIVISÃO DE PROJETOS - PROHAB</t>
  </si>
  <si>
    <t>OBRA:</t>
  </si>
  <si>
    <t>LOCAL:</t>
  </si>
  <si>
    <t>ITEM</t>
  </si>
  <si>
    <t>DISCRIMINAÇÃO</t>
  </si>
  <si>
    <t>PREÇOS R$</t>
  </si>
  <si>
    <t>1</t>
  </si>
  <si>
    <t>2</t>
  </si>
  <si>
    <t>3</t>
  </si>
  <si>
    <t xml:space="preserve"> TOTAL PARCIAL</t>
  </si>
  <si>
    <t>TOTAL ACUMULADO</t>
  </si>
  <si>
    <r>
      <t xml:space="preserve">                                   Progresso e Habitação de São Carlos S/A PROHAB SÃO CARLOS
                                   </t>
    </r>
    <r>
      <rPr>
        <sz val="9"/>
        <color rgb="FFFF0000"/>
        <rFont val="Calibri"/>
        <family val="2"/>
      </rPr>
      <t xml:space="preserve">RUA: SÃO JOAQUIM N° 958 CENTRO TEL 3373-7600 CEP 13560-300 - CNPJ 55.428.072/0001-26 
</t>
    </r>
    <r>
      <rPr>
        <b/>
        <sz val="14"/>
        <color theme="4"/>
        <rFont val="Calibri"/>
        <family val="2"/>
      </rPr>
      <t>CRONOGRAMA FÍSICO FINANCEIRO</t>
    </r>
  </si>
  <si>
    <t>REFERENCIA:</t>
  </si>
  <si>
    <t>BASE DO ORÇAMENTO:</t>
  </si>
  <si>
    <t>UNID. RESPONSÁVEL:</t>
  </si>
  <si>
    <t>PRAZO DE EXECUÇÃO:</t>
  </si>
  <si>
    <t>VALOR PREVISTO:</t>
  </si>
  <si>
    <t>ESCOPO</t>
  </si>
  <si>
    <t>DATA:</t>
  </si>
  <si>
    <t xml:space="preserve">Grupo A </t>
  </si>
  <si>
    <t>Despesas Indiretas</t>
  </si>
  <si>
    <t xml:space="preserve">Administração Central </t>
  </si>
  <si>
    <t>Seguro</t>
  </si>
  <si>
    <t>Lucro</t>
  </si>
  <si>
    <t xml:space="preserve"> Risco de Engenharia</t>
  </si>
  <si>
    <t>Garantia</t>
  </si>
  <si>
    <t>Lucro Bruto</t>
  </si>
  <si>
    <t>Despesas Financeiras</t>
  </si>
  <si>
    <t>Grupo C</t>
  </si>
  <si>
    <t>ISSQN</t>
  </si>
  <si>
    <t>PIS</t>
  </si>
  <si>
    <t>COFINS</t>
  </si>
  <si>
    <t>Fórmula para o cálculo de BDI</t>
  </si>
  <si>
    <t>4</t>
  </si>
  <si>
    <t>INSS</t>
  </si>
  <si>
    <t>ETAPAS (SEMANAS)</t>
  </si>
  <si>
    <t xml:space="preserve">Grupo B </t>
  </si>
  <si>
    <t>Grupo D</t>
  </si>
  <si>
    <t>Impostos</t>
  </si>
  <si>
    <t>SERVIÇOS COMPLEMENTARES</t>
  </si>
  <si>
    <t>SERVIÇOS PRELIMINARES</t>
  </si>
  <si>
    <t>SINAPI - 74209/001</t>
  </si>
  <si>
    <t>PLACA DE OBRA EM CHAPA DE AÇO GALVANIZADO</t>
  </si>
  <si>
    <t>SINAPI - 98228</t>
  </si>
  <si>
    <t>CPOS-06.01.020</t>
  </si>
  <si>
    <t>ESCAVAÇÃO MANUAL EM SOLO DE 1ª E 2ª CATEGORIA EM CAMPO ABERTO</t>
  </si>
  <si>
    <t>CPOS-06.12.020</t>
  </si>
  <si>
    <t>ATERRO MANUAL APILOADO DE ÁREA INTERNA COM MAÇO DE 30 KG</t>
  </si>
  <si>
    <t>TERRAPLANAGEM</t>
  </si>
  <si>
    <t>LIMPEZA MANUAL DO TERRENO, INCLUSIVE TRONCOS ATÉ 5 CM DE DIÂMETRO, COM CAMINHÃO À DISPOSIÇÃO.</t>
  </si>
  <si>
    <t>CPOS - 02.09.030</t>
  </si>
  <si>
    <t>SINAPI - 94106</t>
  </si>
  <si>
    <t>LASTRO COM PREPARO DE FUNDO, LARGURA MAIOR OU IGUAL A 1,5 M, COM CAMADA DE BRITA, LANÇAMENTO MANUAL, EM LOCAL COM NÍVEL BAIXO DE INTERFERÊNCIA.</t>
  </si>
  <si>
    <t>SINAPI - 5811</t>
  </si>
  <si>
    <t>CAMINHÃO BASCULANTE P/ TRANSPORTE DE BRITA</t>
  </si>
  <si>
    <t>PASSEIO DE CONCRETO</t>
  </si>
  <si>
    <t xml:space="preserve">SINAPI - 74244/001 </t>
  </si>
  <si>
    <t>SINAPI - 366</t>
  </si>
  <si>
    <t>CAMINHÃO BASCULANTE P/ TRANSPORTE DE AREIA</t>
  </si>
  <si>
    <t xml:space="preserve"> ESTACA BROCA DE CONCRETO, DIÃMETRO DE 20 CM, PROFUNDIDADE DE ATÉ 3 M</t>
  </si>
  <si>
    <t xml:space="preserve"> ALAMBRADO PARA QUADRA POLIESPORTIVA, ESTRUTURADO POR TUBOS DE ACO GALVANIZADO, COM COSTURA, DIN 2440, DIAMETRO 2", COM TELA DE ARAME GALVANIZADO, FIO 14 BWG E MALHA QUADRADA 5X5CM (28 X15 M)</t>
  </si>
  <si>
    <t>5.5</t>
  </si>
  <si>
    <t xml:space="preserve"> ALVENARIA DE VEDAÇÃO DE BLOCOS VAZADOS DE CONCRETO DE 19X19X39CM </t>
  </si>
  <si>
    <t>SINAPI - 023</t>
  </si>
  <si>
    <t>ACO CA-25, 8,0 MM, VERGALHAO</t>
  </si>
  <si>
    <t>CPOS - 17.02.020</t>
  </si>
  <si>
    <t>CHAPISCO</t>
  </si>
  <si>
    <t>CPOS - 17.02.120</t>
  </si>
  <si>
    <t>EMBOÇO</t>
  </si>
  <si>
    <t>CPOS - 17.02.220</t>
  </si>
  <si>
    <t>REBOCO</t>
  </si>
  <si>
    <t>6.4</t>
  </si>
  <si>
    <t>CPOS - 30.04.030</t>
  </si>
  <si>
    <t>PISO EM LADRILHO HIDRÁULICO PODOTÁTIL VÁRIAS CORES (25X25X2,5CM), ASSENTADO COM ARGAMASSA MISTA</t>
  </si>
  <si>
    <t>ILUMINAÇÃO</t>
  </si>
  <si>
    <t>SINAPI - 93358</t>
  </si>
  <si>
    <t>LUMINÁRIA LED RETANGULAR PARA POSTE DE 6250 ATÉ 6674 LM, EFICIÊNCIA MÍNIMA 113 LM/W</t>
  </si>
  <si>
    <t>CPOS - 41.11.721</t>
  </si>
  <si>
    <t>SINAPI - 9537</t>
  </si>
  <si>
    <t>SIURB - 18-16-20</t>
  </si>
  <si>
    <t>LIXEIRA DUPLA</t>
  </si>
  <si>
    <t>MISCELANEAS DE ACESSIBILIDADE</t>
  </si>
  <si>
    <t>PLANTIO DE GRAMA EM PLACAS.</t>
  </si>
  <si>
    <t>SINAPI - 98504</t>
  </si>
  <si>
    <t>OBS:</t>
  </si>
  <si>
    <t>114,6+57,8</t>
  </si>
  <si>
    <t>ESCAVAÇÃO MANUAL DE VALA COM PROFUNDIDADE MENOR OU IGUAL A 1,30 M.</t>
  </si>
  <si>
    <t>SINAPI - 36.03.060</t>
  </si>
  <si>
    <t>CAIXA DE MEDIÇÃO EXTERNA TIPO ´M´ (900 X 1200 X 270) MM, PADRÃO CONCESSIONÁRIAS</t>
  </si>
  <si>
    <t>SINAPI -  83446</t>
  </si>
  <si>
    <t>CAIXA DE PASSAGEM 30X30X40 COM TAMPA E DRENO BRITA</t>
  </si>
  <si>
    <t>CPOS - 38.13.010</t>
  </si>
  <si>
    <t>ELETRODUTO CORRUGADO EM POLIETILENO DE ALTA DENSIDADE, DN= 30 MM, COM ACESSÓRIOS</t>
  </si>
  <si>
    <t>CPOS - 68.01.310</t>
  </si>
  <si>
    <t>POSTE DE CONCRETO DUPLO T, 90 KG, H = 7,50 M</t>
  </si>
  <si>
    <t xml:space="preserve">SINAPI - 91925 </t>
  </si>
  <si>
    <t>CABO DE COBRE FLEXÍVEL ISOLADO, 1,5 MM², ANTI-CHAMA 0,6/1,0 KV, PARA CIRCUITOS TERMINAIS - FORNECIMENTO E INSTALAÇÃO.</t>
  </si>
  <si>
    <t>CPOS - 41.10.070</t>
  </si>
  <si>
    <t>CRUZETA REFORÇADA EM FERRO GALVANIZADO PARA FIXAÇÃO DE QUATRO LUMINÁRIAS</t>
  </si>
  <si>
    <t>CPOS - 37.04.250</t>
  </si>
  <si>
    <t>QUADRO DE DISTRIBUIÇÃO UNIVERSAL DE SOBREPOR, PARA DISJUNTORES 16 DIN / 12 BOLT-ON - 150 A – SEM COMPONENTES</t>
  </si>
  <si>
    <t>CPOS - 40.10.110</t>
  </si>
  <si>
    <t>CONTATOR DE POTÊNCIA 50 A - 2NA+2NF</t>
  </si>
  <si>
    <t xml:space="preserve">SINAPI -  93666 </t>
  </si>
  <si>
    <t xml:space="preserve"> DISJUNTOR BIPOLAR TIPO DIN, CORRENTE NOMINAL DE 63A - FORNECIMENTO E INSTALAÇÃO.</t>
  </si>
  <si>
    <t>SINAPI -  83399</t>
  </si>
  <si>
    <t xml:space="preserve"> RELE FOTOELETRICO P/ COMANDO DE ILUMINACAO EXTERNA 220V/1000W - FORNECIMENTO E INSTALACAO</t>
  </si>
  <si>
    <t>5.6</t>
  </si>
  <si>
    <t>5.7</t>
  </si>
  <si>
    <t>MÊS</t>
  </si>
  <si>
    <t>QUADRA DE AREIA</t>
  </si>
  <si>
    <t>SINAPI-87451</t>
  </si>
  <si>
    <t>POSTE TELECÔNICO RETO EM AÇO SAE 1010/1020 GALVANIZADO A FOGO, ALTURA DE 4,00 M</t>
  </si>
  <si>
    <t>CPOS - 41.10.500</t>
  </si>
  <si>
    <t>LUMINÁRIA LED RETANGULAR PARA POSTE DE 10.400 ATÉ 13.200 LM (PROJETOR DA QUADRA)</t>
  </si>
  <si>
    <t>CPOS - 41.11.703</t>
  </si>
  <si>
    <t>5</t>
  </si>
  <si>
    <t>6</t>
  </si>
  <si>
    <t>7</t>
  </si>
  <si>
    <t>8</t>
  </si>
  <si>
    <t>9</t>
  </si>
  <si>
    <t>10</t>
  </si>
  <si>
    <t>11</t>
  </si>
  <si>
    <t>12</t>
  </si>
  <si>
    <t>CALÇADA</t>
  </si>
  <si>
    <t>5.8</t>
  </si>
  <si>
    <t>5.9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</si>
  <si>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</si>
  <si>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</si>
  <si>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</si>
  <si>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</si>
  <si>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</si>
  <si>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</si>
  <si>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</si>
  <si>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</si>
  <si>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</si>
  <si>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</si>
  <si>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</si>
  <si>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</si>
  <si>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9.3</t>
  </si>
  <si>
    <t>10.1</t>
  </si>
  <si>
    <t>10.2</t>
  </si>
  <si>
    <t>CARROSSEL ADAPTADO</t>
  </si>
  <si>
    <t>GANGORRA ADAPTADA</t>
  </si>
  <si>
    <t>BALANÇO MULTIPLO ADAPTADO</t>
  </si>
  <si>
    <t>BALANÇO FRONTAL ADAPTADO</t>
  </si>
  <si>
    <t>PLAYGROUND INCLUSIVO</t>
  </si>
  <si>
    <t>9.4</t>
  </si>
  <si>
    <t>SIURB - 18-16-13</t>
  </si>
  <si>
    <t>ESQUI DUPLO CONJUGADO</t>
  </si>
  <si>
    <t>SIURB - 18-16-15</t>
  </si>
  <si>
    <t>BICICLETA DE CADEIRA INDIVIDUAL</t>
  </si>
  <si>
    <t>SIURB - 18-16-17</t>
  </si>
  <si>
    <t>PUXADOR PEITORAL DUPLO STAR</t>
  </si>
  <si>
    <t>SIURB - 18-16-09</t>
  </si>
  <si>
    <t xml:space="preserve">SIMULADOR DE CAMINHADA DUPLO CONJUGADO </t>
  </si>
  <si>
    <t>SIURB - 18-16-19</t>
  </si>
  <si>
    <t>PLACA ORIENTADORA VERTICAL</t>
  </si>
  <si>
    <t>10.3</t>
  </si>
  <si>
    <t>11.1</t>
  </si>
  <si>
    <t>11.2</t>
  </si>
  <si>
    <t>SINAPI - JUL/2019; CPOS 174</t>
  </si>
  <si>
    <t>90 DIAS</t>
  </si>
  <si>
    <t>ACADEMIA AO AR LIVRE</t>
  </si>
  <si>
    <t>RAMPA E ESCADA</t>
  </si>
  <si>
    <t>10.4</t>
  </si>
  <si>
    <t>10.5</t>
  </si>
  <si>
    <t>11.3</t>
  </si>
  <si>
    <t>12.1</t>
  </si>
  <si>
    <t>12.2</t>
  </si>
  <si>
    <t>ÁREA DE LAZER JARDIM ZAVAGLIA</t>
  </si>
  <si>
    <t>SIURB - 17-03-61</t>
  </si>
  <si>
    <t>FORNECIMENTO E INSTALAÇÃO DE TRAVES DE FUTEBOL  TUBO DE 3"</t>
  </si>
  <si>
    <t>SINAPI - 94993</t>
  </si>
  <si>
    <t>EXECUÇÃO DE PASSEIO (CALÇADA) OU PISO DE CONCRETO COM CONCRETO MOLDADO  IN LOCO, FEITO EM OBRA, ACABAMENTO CONVENCIONAL, ESPESSURA 6 CM, ARMADO.</t>
  </si>
  <si>
    <t>CPOS - 02.02.120</t>
  </si>
  <si>
    <t>LOCAÇÃO DE CONTAINER TIPO ALOJAMENTO - ÁREA MÍNIMA DE 13,80 M²</t>
  </si>
  <si>
    <t>AREIA FINA - POSTO JAZIDA/FORNECEDOR (RETIRADO NA JAZIDA, SEM TRANSPORTE) (550 M² CAMADA DE 15CM)</t>
  </si>
  <si>
    <t>5.10</t>
  </si>
  <si>
    <t xml:space="preserve">SINAPI - 99855 </t>
  </si>
  <si>
    <t>CORRIMÃO SIMPLES, DIÂMETRO EXTERNO = 1 1/2", EM AÇO GALVANIZADO.</t>
  </si>
  <si>
    <t>175 ml</t>
  </si>
  <si>
    <t>6.8</t>
  </si>
  <si>
    <t>CRUZETA REFORÇADA EM FERRO GALVANIZADO PARA FIXAÇÃO DE DUAS LUMINÁRIAS</t>
  </si>
  <si>
    <t>O ORÇAMENTO DA PARTE ELÉTRICA FOI ESTIMADO COM BASE NAS DISTANCIAS ENTRE POSTES, JÁ QUE NÃO HÁ PROJETO ELÉTRICO DISPONÍVEL.</t>
  </si>
  <si>
    <t>RUA DEPUTADO ANTONIO DONATO, APU Nº20.107</t>
  </si>
  <si>
    <t>São Carlos, 18 outubro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</si>
</sst>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  <numFmt numFmtId="165" formatCode="&quot;R$&quot;\ #,##0.00"/>
  </numFmts>
  <fonts count="52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i/>
      <sz val="10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3"/>
      <name val="Arial Black"/>
      <family val="2"/>
    </font>
    <font>
      <b/>
      <i/>
      <sz val="11"/>
      <color theme="1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9"/>
      <color rgb="FFFF0000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sz val="8"/>
      <color theme="3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i/>
      <sz val="8"/>
      <color indexed="63"/>
      <name val="Arial"/>
      <family val="2"/>
    </font>
    <font>
      <b/>
      <sz val="14"/>
      <color theme="4"/>
      <name val="Calibri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Up">
        <fgColor rgb="FF00B050"/>
        <bgColor theme="0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theme="3" tint="0.39991454817346722"/>
      </patternFill>
    </fill>
    <fill>
      <patternFill patternType="gray0625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34"/>
      </patternFill>
    </fill>
    <fill>
      <patternFill patternType="solid">
        <fgColor theme="0" tint="-0.14999847407452621"/>
        <bgColor rgb="FF00B050"/>
      </patternFill>
    </fill>
    <fill>
      <patternFill patternType="solid">
        <fgColor theme="0" tint="-0.14999847407452621"/>
        <bgColor indexed="34"/>
      </patternFill>
    </fill>
    <fill>
      <patternFill patternType="solid">
        <fgColor theme="6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Dashed">
        <color indexed="64"/>
      </right>
      <top/>
      <bottom/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thin">
        <color rgb="FFFF0000"/>
      </right>
      <top style="medium">
        <color rgb="FFFF0000"/>
      </top>
      <bottom/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slantDashDot">
        <color rgb="FFFF0000"/>
      </left>
      <right/>
      <top style="slantDashDot">
        <color rgb="FFFF0000"/>
      </top>
      <bottom style="slantDashDot">
        <color rgb="FFFF0000"/>
      </bottom>
      <diagonal/>
    </border>
    <border>
      <left/>
      <right/>
      <top style="slantDashDot">
        <color rgb="FFFF0000"/>
      </top>
      <bottom style="slantDashDot">
        <color rgb="FFFF0000"/>
      </bottom>
      <diagonal/>
    </border>
    <border>
      <left/>
      <right style="slantDashDot">
        <color rgb="FFFF0000"/>
      </right>
      <top style="slantDashDot">
        <color rgb="FFFF0000"/>
      </top>
      <bottom style="slant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1" fillId="0" borderId="0"/>
    <xf numFmtId="0" fontId="32" fillId="0" borderId="0"/>
    <xf numFmtId="9" fontId="32" fillId="0" borderId="0" applyFill="0" applyBorder="0" applyAlignment="0" applyProtection="0"/>
    <xf numFmtId="0" fontId="47" fillId="0" borderId="0"/>
    <xf numFmtId="0" fontId="48" fillId="0" borderId="0"/>
    <xf numFmtId="0" fontId="47" fillId="0" borderId="0"/>
    <xf numFmtId="0" fontId="47" fillId="0" borderId="0"/>
  </cellStyleXfs>
  <cellXfs count="460">
    <xf numFmtId="0" fontId="0" fillId="0" borderId="0" xfId="0"/>
    <xf numFmtId="0" fontId="0" fillId="2" borderId="0" xfId="0" applyFill="1" applyBorder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2" borderId="0" xfId="0" applyFill="1"/>
    <xf numFmtId="44" fontId="7" fillId="3" borderId="1" xfId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horizontal="center" vertical="center"/>
    </xf>
    <xf numFmtId="44" fontId="6" fillId="3" borderId="3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44" fontId="11" fillId="2" borderId="5" xfId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0" fillId="4" borderId="14" xfId="0" applyFill="1" applyBorder="1"/>
    <xf numFmtId="0" fontId="14" fillId="2" borderId="14" xfId="0" applyFont="1" applyFill="1" applyBorder="1" applyAlignment="1">
      <alignment horizontal="center" vertical="center"/>
    </xf>
    <xf numFmtId="44" fontId="15" fillId="2" borderId="14" xfId="1" applyFont="1" applyFill="1" applyBorder="1"/>
    <xf numFmtId="0" fontId="14" fillId="2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44" fontId="14" fillId="2" borderId="14" xfId="1" applyFont="1" applyFill="1" applyBorder="1" applyAlignment="1"/>
    <xf numFmtId="0" fontId="14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left" vertical="center" wrapText="1"/>
    </xf>
    <xf numFmtId="0" fontId="14" fillId="0" borderId="14" xfId="0" applyFont="1" applyBorder="1"/>
    <xf numFmtId="44" fontId="14" fillId="2" borderId="14" xfId="1" applyFont="1" applyFill="1" applyBorder="1" applyAlignment="1">
      <alignment horizontal="center"/>
    </xf>
    <xf numFmtId="44" fontId="14" fillId="6" borderId="14" xfId="1" applyFont="1" applyFill="1" applyBorder="1" applyAlignment="1">
      <alignment horizontal="center" vertical="center"/>
    </xf>
    <xf numFmtId="0" fontId="14" fillId="6" borderId="14" xfId="0" applyNumberFormat="1" applyFont="1" applyFill="1" applyBorder="1" applyAlignment="1">
      <alignment horizontal="center" vertical="center"/>
    </xf>
    <xf numFmtId="44" fontId="14" fillId="0" borderId="14" xfId="1" applyFont="1" applyBorder="1"/>
    <xf numFmtId="0" fontId="11" fillId="2" borderId="14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0" fillId="4" borderId="15" xfId="0" applyFill="1" applyBorder="1"/>
    <xf numFmtId="0" fontId="12" fillId="5" borderId="16" xfId="0" applyFont="1" applyFill="1" applyBorder="1" applyAlignment="1">
      <alignment horizontal="center" vertical="center"/>
    </xf>
    <xf numFmtId="0" fontId="12" fillId="2" borderId="16" xfId="0" applyFont="1" applyFill="1" applyBorder="1"/>
    <xf numFmtId="0" fontId="14" fillId="2" borderId="16" xfId="0" applyFont="1" applyFill="1" applyBorder="1" applyAlignment="1">
      <alignment horizontal="center" vertical="center"/>
    </xf>
    <xf numFmtId="0" fontId="0" fillId="4" borderId="16" xfId="0" applyFill="1" applyBorder="1"/>
    <xf numFmtId="44" fontId="5" fillId="2" borderId="17" xfId="1" applyFont="1" applyFill="1" applyBorder="1"/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left" vertical="center"/>
    </xf>
    <xf numFmtId="44" fontId="14" fillId="2" borderId="19" xfId="1" applyFont="1" applyFill="1" applyBorder="1" applyAlignment="1"/>
    <xf numFmtId="44" fontId="14" fillId="2" borderId="20" xfId="1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44" fontId="5" fillId="4" borderId="16" xfId="1" applyFont="1" applyFill="1" applyBorder="1" applyAlignment="1"/>
    <xf numFmtId="0" fontId="15" fillId="2" borderId="18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 vertical="center"/>
    </xf>
    <xf numFmtId="0" fontId="14" fillId="0" borderId="21" xfId="0" applyFont="1" applyBorder="1"/>
    <xf numFmtId="0" fontId="14" fillId="2" borderId="19" xfId="0" applyFont="1" applyFill="1" applyBorder="1"/>
    <xf numFmtId="44" fontId="14" fillId="0" borderId="21" xfId="1" applyFont="1" applyBorder="1" applyAlignment="1"/>
    <xf numFmtId="0" fontId="15" fillId="2" borderId="19" xfId="0" applyFont="1" applyFill="1" applyBorder="1" applyAlignment="1">
      <alignment horizontal="center" vertical="center"/>
    </xf>
    <xf numFmtId="44" fontId="15" fillId="2" borderId="20" xfId="1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/>
    </xf>
    <xf numFmtId="44" fontId="14" fillId="2" borderId="23" xfId="1" applyFont="1" applyFill="1" applyBorder="1"/>
    <xf numFmtId="0" fontId="14" fillId="2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 vertical="center"/>
    </xf>
    <xf numFmtId="44" fontId="14" fillId="2" borderId="20" xfId="1" applyFont="1" applyFill="1" applyBorder="1"/>
    <xf numFmtId="0" fontId="0" fillId="4" borderId="24" xfId="0" applyFill="1" applyBorder="1"/>
    <xf numFmtId="0" fontId="12" fillId="2" borderId="25" xfId="0" applyFont="1" applyFill="1" applyBorder="1" applyAlignment="1">
      <alignment horizontal="center" vertical="center"/>
    </xf>
    <xf numFmtId="0" fontId="12" fillId="2" borderId="25" xfId="0" applyFont="1" applyFill="1" applyBorder="1"/>
    <xf numFmtId="44" fontId="5" fillId="4" borderId="25" xfId="1" applyFont="1" applyFill="1" applyBorder="1" applyAlignment="1"/>
    <xf numFmtId="0" fontId="0" fillId="4" borderId="25" xfId="0" applyFill="1" applyBorder="1" applyAlignment="1">
      <alignment horizontal="center" vertical="center"/>
    </xf>
    <xf numFmtId="44" fontId="5" fillId="2" borderId="26" xfId="1" applyFont="1" applyFill="1" applyBorder="1"/>
    <xf numFmtId="0" fontId="14" fillId="2" borderId="22" xfId="0" applyFont="1" applyFill="1" applyBorder="1" applyAlignment="1">
      <alignment horizontal="center" vertical="center"/>
    </xf>
    <xf numFmtId="44" fontId="14" fillId="2" borderId="23" xfId="1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44" fontId="14" fillId="2" borderId="19" xfId="1" applyFont="1" applyFill="1" applyBorder="1" applyAlignment="1">
      <alignment horizontal="center" vertical="center"/>
    </xf>
    <xf numFmtId="44" fontId="5" fillId="4" borderId="16" xfId="1" applyFont="1" applyFill="1" applyBorder="1"/>
    <xf numFmtId="0" fontId="0" fillId="4" borderId="16" xfId="0" applyFill="1" applyBorder="1" applyAlignment="1">
      <alignment horizontal="center" vertical="center"/>
    </xf>
    <xf numFmtId="0" fontId="14" fillId="2" borderId="22" xfId="0" applyFont="1" applyFill="1" applyBorder="1"/>
    <xf numFmtId="44" fontId="14" fillId="2" borderId="23" xfId="1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44" fontId="14" fillId="2" borderId="19" xfId="1" applyFont="1" applyFill="1" applyBorder="1" applyAlignment="1">
      <alignment horizontal="center"/>
    </xf>
    <xf numFmtId="44" fontId="14" fillId="2" borderId="20" xfId="1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44" fontId="11" fillId="2" borderId="17" xfId="1" applyFont="1" applyFill="1" applyBorder="1" applyAlignment="1">
      <alignment horizontal="center" vertical="center"/>
    </xf>
    <xf numFmtId="0" fontId="0" fillId="4" borderId="22" xfId="0" applyFill="1" applyBorder="1"/>
    <xf numFmtId="44" fontId="11" fillId="2" borderId="23" xfId="0" applyNumberFormat="1" applyFont="1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11" fillId="2" borderId="19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44" fontId="11" fillId="2" borderId="20" xfId="0" applyNumberFormat="1" applyFont="1" applyFill="1" applyBorder="1" applyAlignment="1">
      <alignment horizontal="center" vertical="center"/>
    </xf>
    <xf numFmtId="0" fontId="14" fillId="7" borderId="27" xfId="0" applyFont="1" applyFill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28" xfId="0" applyFont="1" applyFill="1" applyBorder="1"/>
    <xf numFmtId="0" fontId="14" fillId="7" borderId="28" xfId="0" applyFont="1" applyFill="1" applyBorder="1" applyAlignment="1">
      <alignment horizontal="center"/>
    </xf>
    <xf numFmtId="44" fontId="14" fillId="7" borderId="28" xfId="1" applyFont="1" applyFill="1" applyBorder="1" applyAlignment="1">
      <alignment horizontal="center"/>
    </xf>
    <xf numFmtId="44" fontId="14" fillId="7" borderId="29" xfId="1" applyFont="1" applyFill="1" applyBorder="1" applyAlignment="1">
      <alignment horizontal="center"/>
    </xf>
    <xf numFmtId="0" fontId="22" fillId="2" borderId="33" xfId="0" applyFont="1" applyFill="1" applyBorder="1"/>
    <xf numFmtId="0" fontId="0" fillId="2" borderId="33" xfId="0" applyFill="1" applyBorder="1" applyAlignment="1">
      <alignment horizontal="center" vertical="center"/>
    </xf>
    <xf numFmtId="44" fontId="0" fillId="2" borderId="33" xfId="1" applyFont="1" applyFill="1" applyBorder="1"/>
    <xf numFmtId="44" fontId="0" fillId="2" borderId="33" xfId="1" applyFont="1" applyFill="1" applyBorder="1" applyAlignment="1">
      <alignment horizontal="center" vertical="center"/>
    </xf>
    <xf numFmtId="0" fontId="0" fillId="2" borderId="35" xfId="0" applyFill="1" applyBorder="1"/>
    <xf numFmtId="0" fontId="0" fillId="2" borderId="4" xfId="0" applyFill="1" applyBorder="1"/>
    <xf numFmtId="0" fontId="0" fillId="2" borderId="2" xfId="0" applyFill="1" applyBorder="1"/>
    <xf numFmtId="0" fontId="0" fillId="2" borderId="36" xfId="0" applyFill="1" applyBorder="1"/>
    <xf numFmtId="0" fontId="0" fillId="2" borderId="37" xfId="0" applyFill="1" applyBorder="1"/>
    <xf numFmtId="0" fontId="0" fillId="2" borderId="38" xfId="0" applyFill="1" applyBorder="1"/>
    <xf numFmtId="164" fontId="0" fillId="2" borderId="33" xfId="0" applyNumberFormat="1" applyFill="1" applyBorder="1" applyAlignment="1">
      <alignment horizontal="center" vertical="center"/>
    </xf>
    <xf numFmtId="2" fontId="0" fillId="2" borderId="33" xfId="0" applyNumberFormat="1" applyFill="1" applyBorder="1" applyAlignment="1">
      <alignment horizontal="center" vertical="center"/>
    </xf>
    <xf numFmtId="0" fontId="21" fillId="4" borderId="39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12" fillId="2" borderId="40" xfId="0" applyFont="1" applyFill="1" applyBorder="1"/>
    <xf numFmtId="0" fontId="16" fillId="2" borderId="40" xfId="0" applyFont="1" applyFill="1" applyBorder="1" applyAlignment="1">
      <alignment horizontal="center" vertical="center"/>
    </xf>
    <xf numFmtId="0" fontId="0" fillId="4" borderId="40" xfId="0" applyFill="1" applyBorder="1"/>
    <xf numFmtId="0" fontId="0" fillId="2" borderId="42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22" fillId="2" borderId="45" xfId="0" applyFont="1" applyFill="1" applyBorder="1"/>
    <xf numFmtId="44" fontId="0" fillId="2" borderId="45" xfId="1" applyFont="1" applyFill="1" applyBorder="1"/>
    <xf numFmtId="164" fontId="0" fillId="2" borderId="45" xfId="0" applyNumberForma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2" fontId="0" fillId="2" borderId="45" xfId="0" applyNumberFormat="1" applyFill="1" applyBorder="1" applyAlignment="1">
      <alignment horizontal="center" vertical="center"/>
    </xf>
    <xf numFmtId="0" fontId="21" fillId="4" borderId="44" xfId="0" applyFont="1" applyFill="1" applyBorder="1" applyAlignment="1">
      <alignment horizontal="center" vertical="center"/>
    </xf>
    <xf numFmtId="0" fontId="12" fillId="2" borderId="45" xfId="0" applyFont="1" applyFill="1" applyBorder="1"/>
    <xf numFmtId="0" fontId="16" fillId="2" borderId="45" xfId="0" applyFont="1" applyFill="1" applyBorder="1" applyAlignment="1">
      <alignment horizontal="center" vertical="center"/>
    </xf>
    <xf numFmtId="0" fontId="0" fillId="4" borderId="45" xfId="0" applyFill="1" applyBorder="1"/>
    <xf numFmtId="0" fontId="0" fillId="4" borderId="45" xfId="0" applyFill="1" applyBorder="1" applyAlignment="1">
      <alignment horizontal="center" vertical="center"/>
    </xf>
    <xf numFmtId="44" fontId="12" fillId="2" borderId="46" xfId="1" applyFont="1" applyFill="1" applyBorder="1"/>
    <xf numFmtId="0" fontId="22" fillId="2" borderId="33" xfId="0" applyFont="1" applyFill="1" applyBorder="1" applyAlignment="1">
      <alignment wrapText="1"/>
    </xf>
    <xf numFmtId="44" fontId="0" fillId="2" borderId="43" xfId="1" applyFont="1" applyFill="1" applyBorder="1" applyAlignment="1">
      <alignment horizontal="center" vertical="center"/>
    </xf>
    <xf numFmtId="0" fontId="21" fillId="4" borderId="47" xfId="0" applyFont="1" applyFill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2" borderId="48" xfId="0" applyFont="1" applyFill="1" applyBorder="1"/>
    <xf numFmtId="0" fontId="16" fillId="2" borderId="48" xfId="0" applyFont="1" applyFill="1" applyBorder="1" applyAlignment="1">
      <alignment horizontal="center" vertical="center"/>
    </xf>
    <xf numFmtId="0" fontId="0" fillId="4" borderId="48" xfId="0" applyFill="1" applyBorder="1"/>
    <xf numFmtId="44" fontId="12" fillId="2" borderId="49" xfId="1" applyFont="1" applyFill="1" applyBorder="1"/>
    <xf numFmtId="0" fontId="0" fillId="2" borderId="50" xfId="0" applyFill="1" applyBorder="1" applyAlignment="1">
      <alignment horizontal="center" vertical="center"/>
    </xf>
    <xf numFmtId="44" fontId="0" fillId="2" borderId="51" xfId="1" applyFont="1" applyFill="1" applyBorder="1"/>
    <xf numFmtId="164" fontId="0" fillId="2" borderId="51" xfId="0" applyNumberFormat="1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12" fillId="2" borderId="55" xfId="0" applyFont="1" applyFill="1" applyBorder="1"/>
    <xf numFmtId="0" fontId="16" fillId="2" borderId="55" xfId="0" applyFont="1" applyFill="1" applyBorder="1" applyAlignment="1">
      <alignment horizontal="center" vertical="center"/>
    </xf>
    <xf numFmtId="0" fontId="0" fillId="4" borderId="55" xfId="0" applyFill="1" applyBorder="1"/>
    <xf numFmtId="44" fontId="0" fillId="2" borderId="45" xfId="1" applyFont="1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44" fontId="11" fillId="8" borderId="34" xfId="1" applyFont="1" applyFill="1" applyBorder="1" applyAlignment="1">
      <alignment horizontal="center" vertical="center"/>
    </xf>
    <xf numFmtId="0" fontId="0" fillId="2" borderId="34" xfId="0" applyFill="1" applyBorder="1"/>
    <xf numFmtId="44" fontId="0" fillId="2" borderId="43" xfId="0" applyNumberFormat="1" applyFill="1" applyBorder="1"/>
    <xf numFmtId="44" fontId="0" fillId="2" borderId="46" xfId="0" applyNumberFormat="1" applyFill="1" applyBorder="1"/>
    <xf numFmtId="44" fontId="11" fillId="8" borderId="5" xfId="1" applyFont="1" applyFill="1" applyBorder="1" applyAlignment="1">
      <alignment horizontal="center" vertical="center"/>
    </xf>
    <xf numFmtId="44" fontId="11" fillId="2" borderId="40" xfId="1" applyFont="1" applyFill="1" applyBorder="1"/>
    <xf numFmtId="44" fontId="6" fillId="2" borderId="56" xfId="1" applyFont="1" applyFill="1" applyBorder="1"/>
    <xf numFmtId="44" fontId="6" fillId="2" borderId="57" xfId="0" applyNumberFormat="1" applyFont="1" applyFill="1" applyBorder="1"/>
    <xf numFmtId="44" fontId="0" fillId="2" borderId="43" xfId="0" applyNumberFormat="1" applyFill="1" applyBorder="1" applyAlignment="1">
      <alignment horizontal="center" vertical="center"/>
    </xf>
    <xf numFmtId="44" fontId="0" fillId="2" borderId="52" xfId="0" applyNumberFormat="1" applyFill="1" applyBorder="1"/>
    <xf numFmtId="44" fontId="11" fillId="2" borderId="41" xfId="1" applyFont="1" applyFill="1" applyBorder="1"/>
    <xf numFmtId="44" fontId="11" fillId="2" borderId="48" xfId="1" applyFont="1" applyFill="1" applyBorder="1"/>
    <xf numFmtId="0" fontId="10" fillId="2" borderId="5" xfId="0" applyFont="1" applyFill="1" applyBorder="1" applyAlignment="1">
      <alignment horizontal="center" vertical="center"/>
    </xf>
    <xf numFmtId="44" fontId="11" fillId="2" borderId="49" xfId="1" applyFont="1" applyFill="1" applyBorder="1"/>
    <xf numFmtId="0" fontId="12" fillId="2" borderId="48" xfId="0" applyFont="1" applyFill="1" applyBorder="1" applyAlignment="1">
      <alignment horizontal="center" vertical="center"/>
    </xf>
    <xf numFmtId="44" fontId="0" fillId="2" borderId="46" xfId="1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22" fillId="2" borderId="51" xfId="0" applyFont="1" applyFill="1" applyBorder="1"/>
    <xf numFmtId="0" fontId="0" fillId="2" borderId="40" xfId="0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29" fillId="2" borderId="0" xfId="0" applyFont="1" applyFill="1"/>
    <xf numFmtId="0" fontId="12" fillId="2" borderId="33" xfId="0" applyFont="1" applyFill="1" applyBorder="1"/>
    <xf numFmtId="44" fontId="0" fillId="2" borderId="51" xfId="1" applyFont="1" applyFill="1" applyBorder="1" applyAlignment="1">
      <alignment horizontal="center" vertical="center"/>
    </xf>
    <xf numFmtId="44" fontId="0" fillId="2" borderId="52" xfId="1" applyFont="1" applyFill="1" applyBorder="1" applyAlignment="1">
      <alignment horizontal="center" vertical="center"/>
    </xf>
    <xf numFmtId="0" fontId="10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horizontal="center"/>
    </xf>
    <xf numFmtId="0" fontId="12" fillId="2" borderId="60" xfId="0" applyFont="1" applyFill="1" applyBorder="1" applyAlignment="1">
      <alignment horizontal="center" vertical="center"/>
    </xf>
    <xf numFmtId="44" fontId="12" fillId="2" borderId="60" xfId="1" applyFont="1" applyFill="1" applyBorder="1" applyAlignment="1">
      <alignment horizontal="center" vertical="center"/>
    </xf>
    <xf numFmtId="0" fontId="11" fillId="2" borderId="60" xfId="1" applyNumberFormat="1" applyFont="1" applyFill="1" applyBorder="1" applyAlignment="1">
      <alignment horizontal="center" vertical="center"/>
    </xf>
    <xf numFmtId="44" fontId="11" fillId="8" borderId="60" xfId="1" applyFont="1" applyFill="1" applyBorder="1" applyAlignment="1">
      <alignment horizontal="center" vertical="center"/>
    </xf>
    <xf numFmtId="44" fontId="0" fillId="2" borderId="43" xfId="1" applyFont="1" applyFill="1" applyBorder="1"/>
    <xf numFmtId="44" fontId="0" fillId="2" borderId="46" xfId="1" applyFont="1" applyFill="1" applyBorder="1"/>
    <xf numFmtId="44" fontId="6" fillId="2" borderId="57" xfId="1" applyFont="1" applyFill="1" applyBorder="1"/>
    <xf numFmtId="44" fontId="0" fillId="2" borderId="52" xfId="1" applyFont="1" applyFill="1" applyBorder="1"/>
    <xf numFmtId="0" fontId="22" fillId="2" borderId="51" xfId="0" applyFont="1" applyFill="1" applyBorder="1" applyAlignment="1">
      <alignment wrapText="1"/>
    </xf>
    <xf numFmtId="0" fontId="22" fillId="2" borderId="33" xfId="0" applyFont="1" applyFill="1" applyBorder="1" applyAlignment="1">
      <alignment horizontal="left" vertical="center"/>
    </xf>
    <xf numFmtId="0" fontId="22" fillId="2" borderId="45" xfId="0" applyFont="1" applyFill="1" applyBorder="1" applyAlignment="1">
      <alignment horizontal="left" vertical="center"/>
    </xf>
    <xf numFmtId="2" fontId="0" fillId="2" borderId="51" xfId="0" applyNumberForma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44" fontId="0" fillId="2" borderId="52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2" fillId="2" borderId="48" xfId="0" applyFont="1" applyFill="1" applyBorder="1" applyAlignment="1">
      <alignment horizontal="left" vertical="center"/>
    </xf>
    <xf numFmtId="44" fontId="0" fillId="2" borderId="48" xfId="1" applyFont="1" applyFill="1" applyBorder="1"/>
    <xf numFmtId="0" fontId="0" fillId="2" borderId="61" xfId="0" applyFill="1" applyBorder="1" applyAlignment="1">
      <alignment horizontal="center" vertical="center"/>
    </xf>
    <xf numFmtId="0" fontId="22" fillId="2" borderId="61" xfId="0" applyFont="1" applyFill="1" applyBorder="1" applyAlignment="1">
      <alignment horizontal="left" vertical="center"/>
    </xf>
    <xf numFmtId="44" fontId="0" fillId="2" borderId="61" xfId="1" applyFont="1" applyFill="1" applyBorder="1"/>
    <xf numFmtId="0" fontId="0" fillId="2" borderId="47" xfId="0" applyFill="1" applyBorder="1" applyAlignment="1">
      <alignment horizontal="center" vertical="center"/>
    </xf>
    <xf numFmtId="44" fontId="0" fillId="2" borderId="49" xfId="0" applyNumberForma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44" fontId="0" fillId="2" borderId="63" xfId="0" applyNumberFormat="1" applyFill="1" applyBorder="1" applyAlignment="1">
      <alignment horizontal="center" vertical="center"/>
    </xf>
    <xf numFmtId="0" fontId="22" fillId="2" borderId="45" xfId="0" applyFont="1" applyFill="1" applyBorder="1" applyAlignment="1">
      <alignment wrapText="1"/>
    </xf>
    <xf numFmtId="44" fontId="11" fillId="2" borderId="57" xfId="1" applyFont="1" applyFill="1" applyBorder="1"/>
    <xf numFmtId="0" fontId="30" fillId="4" borderId="55" xfId="0" applyFont="1" applyFill="1" applyBorder="1"/>
    <xf numFmtId="0" fontId="30" fillId="4" borderId="55" xfId="0" applyFont="1" applyFill="1" applyBorder="1" applyAlignment="1">
      <alignment horizontal="center" vertical="center"/>
    </xf>
    <xf numFmtId="0" fontId="22" fillId="2" borderId="48" xfId="0" applyFont="1" applyFill="1" applyBorder="1"/>
    <xf numFmtId="44" fontId="0" fillId="2" borderId="48" xfId="1" applyFont="1" applyFill="1" applyBorder="1" applyAlignment="1">
      <alignment horizontal="center" vertical="center"/>
    </xf>
    <xf numFmtId="44" fontId="12" fillId="2" borderId="57" xfId="1" applyFont="1" applyFill="1" applyBorder="1"/>
    <xf numFmtId="4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44" fontId="0" fillId="2" borderId="0" xfId="1" applyFont="1" applyFill="1" applyAlignment="1">
      <alignment horizontal="center" vertical="center"/>
    </xf>
    <xf numFmtId="44" fontId="0" fillId="2" borderId="35" xfId="1" applyFont="1" applyFill="1" applyBorder="1" applyAlignment="1">
      <alignment horizontal="center" vertical="center"/>
    </xf>
    <xf numFmtId="44" fontId="23" fillId="2" borderId="38" xfId="1" applyFont="1" applyFill="1" applyBorder="1" applyAlignment="1">
      <alignment horizontal="center" vertical="center"/>
    </xf>
    <xf numFmtId="0" fontId="23" fillId="2" borderId="38" xfId="0" applyFont="1" applyFill="1" applyBorder="1" applyAlignment="1">
      <alignment horizontal="center" vertical="center"/>
    </xf>
    <xf numFmtId="49" fontId="41" fillId="0" borderId="64" xfId="0" applyNumberFormat="1" applyFont="1" applyBorder="1" applyAlignment="1">
      <alignment horizontal="center"/>
    </xf>
    <xf numFmtId="44" fontId="41" fillId="0" borderId="5" xfId="1" applyFont="1" applyFill="1" applyBorder="1" applyAlignment="1">
      <alignment horizontal="center"/>
    </xf>
    <xf numFmtId="9" fontId="43" fillId="0" borderId="65" xfId="2" applyFont="1" applyBorder="1" applyAlignment="1">
      <alignment horizontal="center"/>
    </xf>
    <xf numFmtId="0" fontId="42" fillId="0" borderId="60" xfId="0" applyFont="1" applyFill="1" applyBorder="1" applyAlignment="1">
      <alignment horizontal="center"/>
    </xf>
    <xf numFmtId="0" fontId="41" fillId="0" borderId="12" xfId="0" applyFont="1" applyBorder="1" applyAlignment="1">
      <alignment horizontal="left"/>
    </xf>
    <xf numFmtId="44" fontId="41" fillId="0" borderId="60" xfId="1" applyFont="1" applyBorder="1" applyAlignment="1">
      <alignment horizontal="center"/>
    </xf>
    <xf numFmtId="9" fontId="0" fillId="0" borderId="0" xfId="0" applyNumberFormat="1"/>
    <xf numFmtId="0" fontId="12" fillId="2" borderId="67" xfId="0" applyFont="1" applyFill="1" applyBorder="1"/>
    <xf numFmtId="0" fontId="42" fillId="0" borderId="37" xfId="0" applyFont="1" applyBorder="1"/>
    <xf numFmtId="44" fontId="12" fillId="2" borderId="5" xfId="1" applyFont="1" applyFill="1" applyBorder="1" applyAlignment="1">
      <alignment horizontal="left" vertical="center"/>
    </xf>
    <xf numFmtId="10" fontId="45" fillId="0" borderId="65" xfId="2" applyNumberFormat="1" applyFont="1" applyFill="1" applyBorder="1" applyAlignment="1">
      <alignment horizontal="center"/>
    </xf>
    <xf numFmtId="0" fontId="12" fillId="2" borderId="67" xfId="0" applyFont="1" applyFill="1" applyBorder="1" applyAlignment="1">
      <alignment horizontal="left" vertical="center"/>
    </xf>
    <xf numFmtId="0" fontId="42" fillId="0" borderId="37" xfId="0" applyFont="1" applyBorder="1" applyAlignment="1">
      <alignment horizontal="right"/>
    </xf>
    <xf numFmtId="0" fontId="0" fillId="0" borderId="0" xfId="0" applyFill="1"/>
    <xf numFmtId="44" fontId="12" fillId="2" borderId="0" xfId="0" applyNumberFormat="1" applyFont="1" applyFill="1"/>
    <xf numFmtId="0" fontId="16" fillId="0" borderId="33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left" vertical="center"/>
    </xf>
    <xf numFmtId="0" fontId="16" fillId="2" borderId="33" xfId="0" applyFont="1" applyFill="1" applyBorder="1" applyAlignment="1">
      <alignment horizontal="center" vertical="center"/>
    </xf>
    <xf numFmtId="44" fontId="0" fillId="4" borderId="33" xfId="1" applyFon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11" fillId="2" borderId="33" xfId="0" applyFont="1" applyFill="1" applyBorder="1"/>
    <xf numFmtId="0" fontId="12" fillId="10" borderId="33" xfId="0" applyFont="1" applyFill="1" applyBorder="1" applyAlignment="1">
      <alignment horizontal="center" vertical="center"/>
    </xf>
    <xf numFmtId="0" fontId="0" fillId="4" borderId="33" xfId="1" applyNumberFormat="1" applyFont="1" applyFill="1" applyBorder="1" applyAlignment="1">
      <alignment horizontal="center" vertical="center"/>
    </xf>
    <xf numFmtId="44" fontId="0" fillId="0" borderId="0" xfId="0" applyNumberFormat="1" applyFill="1"/>
    <xf numFmtId="44" fontId="0" fillId="2" borderId="0" xfId="0" applyNumberFormat="1" applyFill="1" applyAlignment="1">
      <alignment horizontal="left"/>
    </xf>
    <xf numFmtId="0" fontId="1" fillId="11" borderId="59" xfId="3" applyFont="1" applyFill="1" applyBorder="1" applyAlignment="1">
      <alignment horizontal="left" vertical="center"/>
    </xf>
    <xf numFmtId="0" fontId="1" fillId="11" borderId="12" xfId="3" applyFont="1" applyFill="1" applyBorder="1" applyAlignment="1">
      <alignment horizontal="left" vertical="center"/>
    </xf>
    <xf numFmtId="0" fontId="1" fillId="11" borderId="13" xfId="3" applyFont="1" applyFill="1" applyBorder="1" applyAlignment="1">
      <alignment horizontal="left" vertical="center"/>
    </xf>
    <xf numFmtId="0" fontId="49" fillId="2" borderId="2" xfId="0" applyFont="1" applyFill="1" applyBorder="1"/>
    <xf numFmtId="0" fontId="49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left" wrapText="1"/>
    </xf>
    <xf numFmtId="0" fontId="49" fillId="2" borderId="0" xfId="0" applyFont="1" applyFill="1" applyBorder="1"/>
    <xf numFmtId="0" fontId="49" fillId="2" borderId="36" xfId="0" applyFont="1" applyFill="1" applyBorder="1"/>
    <xf numFmtId="0" fontId="42" fillId="0" borderId="0" xfId="4" applyFont="1" applyBorder="1"/>
    <xf numFmtId="0" fontId="42" fillId="0" borderId="2" xfId="4" applyFont="1" applyBorder="1"/>
    <xf numFmtId="0" fontId="42" fillId="0" borderId="36" xfId="4" applyFont="1" applyBorder="1"/>
    <xf numFmtId="0" fontId="41" fillId="0" borderId="2" xfId="4" applyFont="1" applyBorder="1" applyAlignment="1"/>
    <xf numFmtId="0" fontId="41" fillId="0" borderId="0" xfId="4" applyFont="1" applyBorder="1" applyAlignment="1"/>
    <xf numFmtId="0" fontId="41" fillId="0" borderId="36" xfId="4" applyFont="1" applyBorder="1" applyAlignment="1"/>
    <xf numFmtId="0" fontId="42" fillId="0" borderId="59" xfId="4" applyFont="1" applyBorder="1" applyAlignment="1">
      <alignment horizontal="center"/>
    </xf>
    <xf numFmtId="0" fontId="42" fillId="0" borderId="12" xfId="4" applyFont="1" applyBorder="1" applyAlignment="1">
      <alignment horizontal="center"/>
    </xf>
    <xf numFmtId="0" fontId="42" fillId="0" borderId="13" xfId="4" applyFont="1" applyBorder="1" applyAlignment="1">
      <alignment horizontal="center"/>
    </xf>
    <xf numFmtId="10" fontId="12" fillId="0" borderId="60" xfId="2" applyNumberFormat="1" applyFont="1" applyBorder="1" applyAlignment="1">
      <alignment horizontal="center" vertical="center"/>
    </xf>
    <xf numFmtId="0" fontId="9" fillId="3" borderId="48" xfId="0" applyFont="1" applyFill="1" applyBorder="1" applyAlignment="1">
      <alignment vertical="center"/>
    </xf>
    <xf numFmtId="0" fontId="6" fillId="3" borderId="4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44" fontId="7" fillId="3" borderId="48" xfId="1" applyFont="1" applyFill="1" applyBorder="1" applyAlignment="1">
      <alignment horizontal="center" vertical="center"/>
    </xf>
    <xf numFmtId="9" fontId="50" fillId="0" borderId="65" xfId="2" applyFont="1" applyBorder="1" applyAlignment="1">
      <alignment horizontal="center"/>
    </xf>
    <xf numFmtId="44" fontId="12" fillId="0" borderId="5" xfId="1" applyFont="1" applyFill="1" applyBorder="1" applyAlignment="1"/>
    <xf numFmtId="44" fontId="12" fillId="0" borderId="64" xfId="1" applyFont="1" applyFill="1" applyBorder="1" applyAlignment="1"/>
    <xf numFmtId="0" fontId="42" fillId="0" borderId="2" xfId="0" applyFont="1" applyFill="1" applyBorder="1" applyAlignment="1">
      <alignment horizontal="center"/>
    </xf>
    <xf numFmtId="0" fontId="41" fillId="0" borderId="0" xfId="0" applyFont="1" applyBorder="1" applyAlignment="1">
      <alignment horizontal="left"/>
    </xf>
    <xf numFmtId="10" fontId="46" fillId="0" borderId="0" xfId="2" applyNumberFormat="1" applyFont="1" applyFill="1" applyBorder="1" applyAlignment="1">
      <alignment horizontal="center"/>
    </xf>
    <xf numFmtId="44" fontId="12" fillId="0" borderId="0" xfId="1" applyFont="1" applyFill="1" applyBorder="1" applyAlignment="1"/>
    <xf numFmtId="44" fontId="41" fillId="0" borderId="0" xfId="1" applyFont="1" applyBorder="1" applyAlignment="1">
      <alignment horizontal="center"/>
    </xf>
    <xf numFmtId="44" fontId="41" fillId="0" borderId="36" xfId="1" applyFont="1" applyBorder="1" applyAlignment="1">
      <alignment horizontal="center"/>
    </xf>
    <xf numFmtId="0" fontId="20" fillId="2" borderId="39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39" fillId="2" borderId="40" xfId="0" applyFont="1" applyFill="1" applyBorder="1" applyAlignment="1">
      <alignment horizontal="center" vertical="center"/>
    </xf>
    <xf numFmtId="44" fontId="12" fillId="2" borderId="40" xfId="1" applyFont="1" applyFill="1" applyBorder="1" applyAlignment="1">
      <alignment horizontal="center" vertical="center"/>
    </xf>
    <xf numFmtId="0" fontId="11" fillId="2" borderId="40" xfId="1" applyNumberFormat="1" applyFont="1" applyFill="1" applyBorder="1" applyAlignment="1">
      <alignment horizontal="center" vertical="center"/>
    </xf>
    <xf numFmtId="44" fontId="11" fillId="8" borderId="41" xfId="1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44" fontId="11" fillId="8" borderId="43" xfId="1" applyFont="1" applyFill="1" applyBorder="1" applyAlignment="1">
      <alignment horizontal="center" vertical="center"/>
    </xf>
    <xf numFmtId="44" fontId="6" fillId="2" borderId="43" xfId="1" applyFont="1" applyFill="1" applyBorder="1"/>
    <xf numFmtId="44" fontId="6" fillId="2" borderId="43" xfId="1" applyNumberFormat="1" applyFont="1" applyFill="1" applyBorder="1"/>
    <xf numFmtId="0" fontId="41" fillId="0" borderId="39" xfId="4" applyFont="1" applyBorder="1" applyAlignment="1">
      <alignment horizontal="center"/>
    </xf>
    <xf numFmtId="10" fontId="41" fillId="0" borderId="41" xfId="5" applyNumberFormat="1" applyFont="1" applyFill="1" applyBorder="1" applyAlignment="1" applyProtection="1">
      <alignment horizontal="center"/>
    </xf>
    <xf numFmtId="0" fontId="42" fillId="0" borderId="42" xfId="4" applyFont="1" applyBorder="1" applyAlignment="1">
      <alignment horizontal="center"/>
    </xf>
    <xf numFmtId="10" fontId="42" fillId="0" borderId="43" xfId="5" applyNumberFormat="1" applyFont="1" applyFill="1" applyBorder="1" applyAlignment="1" applyProtection="1">
      <alignment horizontal="center"/>
    </xf>
    <xf numFmtId="10" fontId="42" fillId="0" borderId="43" xfId="4" applyNumberFormat="1" applyFont="1" applyBorder="1" applyAlignment="1">
      <alignment horizontal="center"/>
    </xf>
    <xf numFmtId="0" fontId="42" fillId="0" borderId="44" xfId="4" applyFont="1" applyBorder="1" applyAlignment="1">
      <alignment horizontal="center"/>
    </xf>
    <xf numFmtId="10" fontId="42" fillId="0" borderId="46" xfId="5" applyNumberFormat="1" applyFont="1" applyFill="1" applyBorder="1" applyAlignment="1" applyProtection="1">
      <alignment horizontal="center"/>
    </xf>
    <xf numFmtId="0" fontId="0" fillId="2" borderId="59" xfId="0" applyFill="1" applyBorder="1" applyAlignment="1">
      <alignment horizontal="center" vertical="center"/>
    </xf>
    <xf numFmtId="0" fontId="0" fillId="2" borderId="12" xfId="0" applyFill="1" applyBorder="1"/>
    <xf numFmtId="0" fontId="0" fillId="2" borderId="12" xfId="0" applyFill="1" applyBorder="1" applyAlignment="1">
      <alignment horizontal="center" vertical="center"/>
    </xf>
    <xf numFmtId="44" fontId="0" fillId="2" borderId="12" xfId="1" applyFont="1" applyFill="1" applyBorder="1" applyAlignment="1">
      <alignment horizontal="center" vertical="center"/>
    </xf>
    <xf numFmtId="0" fontId="0" fillId="2" borderId="13" xfId="0" applyFill="1" applyBorder="1"/>
    <xf numFmtId="0" fontId="0" fillId="2" borderId="59" xfId="0" applyFill="1" applyBorder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22" fillId="0" borderId="51" xfId="0" applyFont="1" applyFill="1" applyBorder="1" applyAlignment="1">
      <alignment wrapText="1"/>
    </xf>
    <xf numFmtId="2" fontId="0" fillId="2" borderId="33" xfId="0" applyNumberFormat="1" applyFont="1" applyFill="1" applyBorder="1" applyAlignment="1">
      <alignment horizontal="center" vertical="center"/>
    </xf>
    <xf numFmtId="164" fontId="0" fillId="2" borderId="33" xfId="0" applyNumberFormat="1" applyFont="1" applyFill="1" applyBorder="1" applyAlignment="1">
      <alignment horizontal="center" vertical="center"/>
    </xf>
    <xf numFmtId="8" fontId="0" fillId="2" borderId="33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2" fontId="0" fillId="0" borderId="33" xfId="0" applyNumberFormat="1" applyFont="1" applyFill="1" applyBorder="1" applyAlignment="1">
      <alignment horizontal="center" vertical="center"/>
    </xf>
    <xf numFmtId="0" fontId="22" fillId="0" borderId="33" xfId="0" applyFont="1" applyFill="1" applyBorder="1"/>
    <xf numFmtId="0" fontId="18" fillId="2" borderId="2" xfId="0" applyFont="1" applyFill="1" applyBorder="1" applyAlignment="1">
      <alignment horizontal="left" vertical="center"/>
    </xf>
    <xf numFmtId="0" fontId="18" fillId="2" borderId="0" xfId="0" applyFont="1" applyFill="1" applyBorder="1" applyAlignment="1">
      <alignment horizontal="left" vertical="center"/>
    </xf>
    <xf numFmtId="44" fontId="0" fillId="2" borderId="0" xfId="1" applyFont="1" applyFill="1" applyBorder="1" applyAlignment="1">
      <alignment horizontal="center" vertical="center"/>
    </xf>
    <xf numFmtId="0" fontId="22" fillId="0" borderId="51" xfId="0" applyFont="1" applyFill="1" applyBorder="1" applyAlignment="1"/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41" fillId="0" borderId="33" xfId="0" applyFont="1" applyFill="1" applyBorder="1" applyAlignment="1">
      <alignment horizontal="left"/>
    </xf>
    <xf numFmtId="0" fontId="42" fillId="0" borderId="64" xfId="0" applyFont="1" applyFill="1" applyBorder="1" applyAlignment="1">
      <alignment horizontal="center"/>
    </xf>
    <xf numFmtId="0" fontId="41" fillId="0" borderId="2" xfId="0" applyFont="1" applyBorder="1" applyAlignment="1">
      <alignment horizontal="left"/>
    </xf>
    <xf numFmtId="10" fontId="46" fillId="0" borderId="64" xfId="2" applyNumberFormat="1" applyFont="1" applyFill="1" applyBorder="1" applyAlignment="1">
      <alignment horizontal="center"/>
    </xf>
    <xf numFmtId="44" fontId="41" fillId="0" borderId="5" xfId="1" applyFont="1" applyBorder="1" applyAlignment="1">
      <alignment horizontal="center"/>
    </xf>
    <xf numFmtId="44" fontId="41" fillId="0" borderId="64" xfId="1" applyFont="1" applyBorder="1" applyAlignment="1">
      <alignment horizontal="center"/>
    </xf>
    <xf numFmtId="0" fontId="42" fillId="0" borderId="34" xfId="0" applyFont="1" applyFill="1" applyBorder="1" applyAlignment="1">
      <alignment horizontal="center"/>
    </xf>
    <xf numFmtId="0" fontId="41" fillId="0" borderId="35" xfId="0" applyFont="1" applyBorder="1" applyAlignment="1">
      <alignment horizontal="left"/>
    </xf>
    <xf numFmtId="10" fontId="46" fillId="0" borderId="35" xfId="2" applyNumberFormat="1" applyFont="1" applyFill="1" applyBorder="1" applyAlignment="1">
      <alignment horizontal="center"/>
    </xf>
    <xf numFmtId="44" fontId="12" fillId="0" borderId="35" xfId="1" applyFont="1" applyFill="1" applyBorder="1" applyAlignment="1"/>
    <xf numFmtId="44" fontId="41" fillId="0" borderId="35" xfId="1" applyFont="1" applyBorder="1" applyAlignment="1">
      <alignment horizontal="center"/>
    </xf>
    <xf numFmtId="44" fontId="41" fillId="0" borderId="4" xfId="1" applyFont="1" applyBorder="1" applyAlignment="1">
      <alignment horizontal="center"/>
    </xf>
    <xf numFmtId="0" fontId="0" fillId="0" borderId="38" xfId="0" applyBorder="1"/>
    <xf numFmtId="0" fontId="23" fillId="2" borderId="38" xfId="0" applyFont="1" applyFill="1" applyBorder="1" applyAlignment="1"/>
    <xf numFmtId="0" fontId="41" fillId="0" borderId="42" xfId="0" applyFont="1" applyFill="1" applyBorder="1"/>
    <xf numFmtId="10" fontId="33" fillId="0" borderId="0" xfId="4" applyNumberFormat="1" applyFont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44" fontId="0" fillId="2" borderId="33" xfId="1" applyFont="1" applyFill="1" applyBorder="1" applyAlignment="1">
      <alignment horizontal="center" vertical="center"/>
    </xf>
    <xf numFmtId="44" fontId="0" fillId="2" borderId="43" xfId="1" applyFont="1" applyFill="1" applyBorder="1" applyAlignment="1">
      <alignment horizontal="center" vertical="center"/>
    </xf>
    <xf numFmtId="0" fontId="0" fillId="2" borderId="33" xfId="0" applyFont="1" applyFill="1" applyBorder="1" applyAlignment="1">
      <alignment horizontal="center" vertical="center"/>
    </xf>
    <xf numFmtId="44" fontId="0" fillId="0" borderId="33" xfId="1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wrapText="1"/>
    </xf>
    <xf numFmtId="0" fontId="0" fillId="0" borderId="33" xfId="0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2" xfId="0" applyFill="1" applyBorder="1" applyAlignment="1">
      <alignment horizontal="center" vertical="center"/>
    </xf>
    <xf numFmtId="0" fontId="0" fillId="12" borderId="42" xfId="0" applyFont="1" applyFill="1" applyBorder="1" applyAlignment="1">
      <alignment horizontal="center" vertical="center" wrapText="1"/>
    </xf>
    <xf numFmtId="0" fontId="42" fillId="0" borderId="74" xfId="4" applyFont="1" applyBorder="1" applyAlignment="1">
      <alignment horizontal="left"/>
    </xf>
    <xf numFmtId="0" fontId="42" fillId="0" borderId="66" xfId="4" applyFont="1" applyBorder="1" applyAlignment="1">
      <alignment horizontal="left"/>
    </xf>
    <xf numFmtId="0" fontId="41" fillId="0" borderId="72" xfId="4" applyFont="1" applyBorder="1"/>
    <xf numFmtId="0" fontId="42" fillId="0" borderId="66" xfId="4" applyFont="1" applyBorder="1"/>
    <xf numFmtId="0" fontId="42" fillId="0" borderId="74" xfId="4" applyFont="1" applyBorder="1"/>
    <xf numFmtId="0" fontId="30" fillId="2" borderId="0" xfId="0" applyFont="1" applyFill="1" applyBorder="1" applyAlignment="1">
      <alignment horizontal="left" vertical="top" wrapText="1"/>
    </xf>
    <xf numFmtId="0" fontId="23" fillId="2" borderId="58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 vertical="top" wrapText="1"/>
    </xf>
    <xf numFmtId="0" fontId="36" fillId="2" borderId="33" xfId="0" applyFont="1" applyFill="1" applyBorder="1" applyAlignment="1">
      <alignment horizontal="left" vertical="center"/>
    </xf>
    <xf numFmtId="0" fontId="37" fillId="2" borderId="33" xfId="0" applyFont="1" applyFill="1" applyBorder="1" applyAlignment="1">
      <alignment horizontal="left" vertical="center"/>
    </xf>
    <xf numFmtId="14" fontId="38" fillId="2" borderId="70" xfId="0" applyNumberFormat="1" applyFont="1" applyFill="1" applyBorder="1" applyAlignment="1">
      <alignment horizontal="left" vertical="center"/>
    </xf>
    <xf numFmtId="14" fontId="38" fillId="2" borderId="74" xfId="0" applyNumberFormat="1" applyFont="1" applyFill="1" applyBorder="1" applyAlignment="1">
      <alignment horizontal="left" vertical="center"/>
    </xf>
    <xf numFmtId="0" fontId="6" fillId="3" borderId="48" xfId="1" applyNumberFormat="1" applyFont="1" applyFill="1" applyBorder="1" applyAlignment="1">
      <alignment horizontal="center" vertical="center"/>
    </xf>
    <xf numFmtId="0" fontId="51" fillId="2" borderId="33" xfId="0" applyFont="1" applyFill="1" applyBorder="1" applyAlignment="1">
      <alignment horizontal="left" vertical="center"/>
    </xf>
    <xf numFmtId="2" fontId="38" fillId="2" borderId="70" xfId="0" applyNumberFormat="1" applyFont="1" applyFill="1" applyBorder="1" applyAlignment="1">
      <alignment horizontal="left" vertical="center"/>
    </xf>
    <xf numFmtId="2" fontId="38" fillId="2" borderId="74" xfId="0" applyNumberFormat="1" applyFont="1" applyFill="1" applyBorder="1" applyAlignment="1">
      <alignment horizontal="left" vertical="center"/>
    </xf>
    <xf numFmtId="0" fontId="1" fillId="9" borderId="59" xfId="3" applyFont="1" applyFill="1" applyBorder="1" applyAlignment="1">
      <alignment horizontal="center" vertical="center"/>
    </xf>
    <xf numFmtId="0" fontId="1" fillId="9" borderId="12" xfId="3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left" vertical="center"/>
    </xf>
    <xf numFmtId="0" fontId="18" fillId="2" borderId="35" xfId="0" applyFont="1" applyFill="1" applyBorder="1" applyAlignment="1">
      <alignment horizontal="left" vertical="center"/>
    </xf>
    <xf numFmtId="0" fontId="0" fillId="3" borderId="59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36" fillId="2" borderId="51" xfId="0" applyFont="1" applyFill="1" applyBorder="1" applyAlignment="1">
      <alignment horizontal="left" vertical="center" wrapText="1"/>
    </xf>
    <xf numFmtId="0" fontId="36" fillId="2" borderId="51" xfId="0" applyFont="1" applyFill="1" applyBorder="1" applyAlignment="1">
      <alignment horizontal="left" vertical="center"/>
    </xf>
    <xf numFmtId="0" fontId="37" fillId="2" borderId="51" xfId="0" applyFont="1" applyFill="1" applyBorder="1" applyAlignment="1">
      <alignment horizontal="left" vertical="center"/>
    </xf>
    <xf numFmtId="165" fontId="40" fillId="0" borderId="75" xfId="0" applyNumberFormat="1" applyFont="1" applyBorder="1" applyAlignment="1">
      <alignment horizontal="left" vertical="center" wrapText="1"/>
    </xf>
    <xf numFmtId="165" fontId="40" fillId="0" borderId="66" xfId="0" applyNumberFormat="1" applyFont="1" applyBorder="1" applyAlignment="1">
      <alignment horizontal="left" vertical="center" wrapText="1"/>
    </xf>
    <xf numFmtId="0" fontId="41" fillId="0" borderId="71" xfId="4" applyFont="1" applyBorder="1"/>
    <xf numFmtId="0" fontId="41" fillId="0" borderId="72" xfId="4" applyFont="1" applyBorder="1"/>
    <xf numFmtId="0" fontId="41" fillId="0" borderId="73" xfId="4" applyFont="1" applyBorder="1"/>
    <xf numFmtId="0" fontId="42" fillId="0" borderId="70" xfId="4" applyFont="1" applyBorder="1"/>
    <xf numFmtId="0" fontId="42" fillId="0" borderId="74" xfId="4" applyFont="1" applyBorder="1"/>
    <xf numFmtId="0" fontId="42" fillId="0" borderId="69" xfId="4" applyFont="1" applyBorder="1"/>
    <xf numFmtId="0" fontId="42" fillId="0" borderId="75" xfId="4" applyFont="1" applyBorder="1"/>
    <xf numFmtId="0" fontId="42" fillId="0" borderId="66" xfId="4" applyFont="1" applyBorder="1"/>
    <xf numFmtId="0" fontId="42" fillId="0" borderId="76" xfId="4" applyFont="1" applyBorder="1"/>
    <xf numFmtId="0" fontId="42" fillId="0" borderId="70" xfId="4" applyFont="1" applyBorder="1" applyAlignment="1">
      <alignment horizontal="left"/>
    </xf>
    <xf numFmtId="0" fontId="42" fillId="0" borderId="74" xfId="4" applyFont="1" applyBorder="1" applyAlignment="1">
      <alignment horizontal="left"/>
    </xf>
    <xf numFmtId="0" fontId="42" fillId="0" borderId="69" xfId="4" applyFont="1" applyBorder="1" applyAlignment="1">
      <alignment horizontal="left"/>
    </xf>
    <xf numFmtId="0" fontId="42" fillId="0" borderId="75" xfId="4" applyFont="1" applyBorder="1" applyAlignment="1">
      <alignment horizontal="left"/>
    </xf>
    <xf numFmtId="0" fontId="42" fillId="0" borderId="66" xfId="4" applyFont="1" applyBorder="1" applyAlignment="1">
      <alignment horizontal="left"/>
    </xf>
    <xf numFmtId="0" fontId="42" fillId="0" borderId="76" xfId="4" applyFont="1" applyBorder="1" applyAlignment="1">
      <alignment horizontal="left"/>
    </xf>
    <xf numFmtId="0" fontId="18" fillId="2" borderId="34" xfId="0" applyFont="1" applyFill="1" applyBorder="1" applyAlignment="1">
      <alignment horizontal="left"/>
    </xf>
    <xf numFmtId="0" fontId="18" fillId="2" borderId="35" xfId="0" applyFont="1" applyFill="1" applyBorder="1" applyAlignment="1">
      <alignment horizontal="left"/>
    </xf>
    <xf numFmtId="0" fontId="23" fillId="2" borderId="38" xfId="0" applyFont="1" applyFill="1" applyBorder="1" applyAlignment="1">
      <alignment horizontal="center"/>
    </xf>
    <xf numFmtId="0" fontId="23" fillId="2" borderId="58" xfId="0" applyFont="1" applyFill="1" applyBorder="1" applyAlignment="1">
      <alignment horizontal="center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58" xfId="0" applyFont="1" applyFill="1" applyBorder="1" applyAlignment="1">
      <alignment horizontal="center" vertical="center" wrapText="1"/>
    </xf>
    <xf numFmtId="0" fontId="6" fillId="3" borderId="35" xfId="1" applyNumberFormat="1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top" wrapText="1"/>
    </xf>
    <xf numFmtId="0" fontId="1" fillId="2" borderId="38" xfId="0" applyFont="1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8" borderId="58" xfId="0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0" fillId="8" borderId="5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/>
    </xf>
    <xf numFmtId="0" fontId="20" fillId="2" borderId="37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/>
    </xf>
    <xf numFmtId="0" fontId="1" fillId="2" borderId="58" xfId="0" applyFont="1" applyFill="1" applyBorder="1" applyAlignment="1">
      <alignment horizontal="center" vertical="top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 wrapText="1"/>
    </xf>
    <xf numFmtId="44" fontId="41" fillId="0" borderId="77" xfId="1" applyFont="1" applyFill="1" applyBorder="1" applyAlignment="1">
      <alignment horizontal="center"/>
    </xf>
    <xf numFmtId="44" fontId="41" fillId="0" borderId="35" xfId="1" applyFont="1" applyFill="1" applyBorder="1" applyAlignment="1">
      <alignment horizontal="center"/>
    </xf>
    <xf numFmtId="44" fontId="41" fillId="0" borderId="4" xfId="1" applyFont="1" applyFill="1" applyBorder="1" applyAlignment="1">
      <alignment horizontal="center"/>
    </xf>
    <xf numFmtId="44" fontId="41" fillId="0" borderId="78" xfId="1" applyFont="1" applyFill="1" applyBorder="1" applyAlignment="1">
      <alignment horizontal="center"/>
    </xf>
    <xf numFmtId="44" fontId="41" fillId="0" borderId="38" xfId="1" applyFont="1" applyFill="1" applyBorder="1" applyAlignment="1">
      <alignment horizontal="center"/>
    </xf>
    <xf numFmtId="44" fontId="41" fillId="0" borderId="58" xfId="1" applyFont="1" applyFill="1" applyBorder="1" applyAlignment="1">
      <alignment horizontal="center"/>
    </xf>
    <xf numFmtId="0" fontId="12" fillId="8" borderId="59" xfId="0" applyFont="1" applyFill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42" fillId="0" borderId="5" xfId="0" applyFont="1" applyFill="1" applyBorder="1" applyAlignment="1">
      <alignment horizontal="center" vertical="center"/>
    </xf>
    <xf numFmtId="0" fontId="42" fillId="0" borderId="65" xfId="0" applyFont="1" applyFill="1" applyBorder="1" applyAlignment="1">
      <alignment horizontal="center" vertical="center"/>
    </xf>
    <xf numFmtId="44" fontId="41" fillId="0" borderId="35" xfId="1" applyFont="1" applyBorder="1" applyAlignment="1">
      <alignment horizontal="center" vertical="center"/>
    </xf>
    <xf numFmtId="44" fontId="41" fillId="0" borderId="0" xfId="1" applyFont="1" applyBorder="1" applyAlignment="1">
      <alignment horizontal="center" vertical="center"/>
    </xf>
    <xf numFmtId="0" fontId="41" fillId="0" borderId="64" xfId="0" applyFont="1" applyBorder="1" applyAlignment="1">
      <alignment horizontal="center" vertical="center"/>
    </xf>
    <xf numFmtId="0" fontId="41" fillId="0" borderId="65" xfId="0" applyFont="1" applyBorder="1" applyAlignment="1">
      <alignment horizontal="center" vertical="center"/>
    </xf>
    <xf numFmtId="0" fontId="34" fillId="0" borderId="37" xfId="4" applyFont="1" applyBorder="1" applyAlignment="1">
      <alignment horizontal="center" vertical="center"/>
    </xf>
    <xf numFmtId="0" fontId="34" fillId="0" borderId="38" xfId="4" applyFont="1" applyBorder="1" applyAlignment="1">
      <alignment horizontal="center" vertical="center"/>
    </xf>
    <xf numFmtId="10" fontId="34" fillId="0" borderId="38" xfId="2" applyNumberFormat="1" applyFont="1" applyBorder="1" applyAlignment="1">
      <alignment horizontal="left" vertical="center"/>
    </xf>
    <xf numFmtId="0" fontId="32" fillId="0" borderId="38" xfId="4" applyBorder="1" applyAlignment="1">
      <alignment horizontal="center" vertical="center"/>
    </xf>
    <xf numFmtId="44" fontId="32" fillId="0" borderId="38" xfId="1" applyFont="1" applyBorder="1" applyAlignment="1">
      <alignment horizontal="center" vertical="center"/>
    </xf>
    <xf numFmtId="10" fontId="33" fillId="0" borderId="58" xfId="4" applyNumberFormat="1" applyFont="1" applyBorder="1" applyAlignment="1">
      <alignment horizontal="center" vertical="center"/>
    </xf>
    <xf numFmtId="0" fontId="1" fillId="9" borderId="13" xfId="3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24" fillId="2" borderId="7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/>
    </xf>
    <xf numFmtId="0" fontId="6" fillId="3" borderId="49" xfId="1" applyNumberFormat="1" applyFont="1" applyFill="1" applyBorder="1" applyAlignment="1">
      <alignment horizontal="center" vertical="center"/>
    </xf>
    <xf numFmtId="0" fontId="35" fillId="2" borderId="42" xfId="0" applyFont="1" applyFill="1" applyBorder="1" applyAlignment="1">
      <alignment horizontal="center" vertical="center"/>
    </xf>
    <xf numFmtId="2" fontId="38" fillId="2" borderId="80" xfId="0" applyNumberFormat="1" applyFont="1" applyFill="1" applyBorder="1" applyAlignment="1">
      <alignment horizontal="left" vertical="center"/>
    </xf>
    <xf numFmtId="14" fontId="38" fillId="2" borderId="80" xfId="0" applyNumberFormat="1" applyFont="1" applyFill="1" applyBorder="1" applyAlignment="1">
      <alignment horizontal="left" vertical="center"/>
    </xf>
    <xf numFmtId="0" fontId="35" fillId="2" borderId="50" xfId="0" applyFont="1" applyFill="1" applyBorder="1" applyAlignment="1">
      <alignment horizontal="center" vertical="center" wrapText="1"/>
    </xf>
    <xf numFmtId="165" fontId="40" fillId="0" borderId="81" xfId="0" applyNumberFormat="1" applyFont="1" applyBorder="1" applyAlignment="1">
      <alignment horizontal="left" vertical="center" wrapText="1"/>
    </xf>
    <xf numFmtId="44" fontId="0" fillId="2" borderId="43" xfId="1" applyNumberFormat="1" applyFont="1" applyFill="1" applyBorder="1" applyAlignment="1">
      <alignment horizontal="right" vertical="center"/>
    </xf>
    <xf numFmtId="44" fontId="0" fillId="0" borderId="43" xfId="0" applyNumberFormat="1" applyFill="1" applyBorder="1" applyAlignment="1">
      <alignment horizontal="center" vertical="center"/>
    </xf>
    <xf numFmtId="0" fontId="42" fillId="0" borderId="2" xfId="4" applyFont="1" applyBorder="1" applyAlignment="1">
      <alignment horizontal="center"/>
    </xf>
    <xf numFmtId="10" fontId="42" fillId="0" borderId="36" xfId="5" applyNumberFormat="1" applyFont="1" applyFill="1" applyBorder="1" applyAlignment="1" applyProtection="1">
      <alignment horizontal="center"/>
    </xf>
    <xf numFmtId="0" fontId="0" fillId="2" borderId="2" xfId="0" applyFill="1" applyBorder="1" applyAlignment="1">
      <alignment horizontal="center" vertical="center"/>
    </xf>
    <xf numFmtId="44" fontId="0" fillId="2" borderId="38" xfId="1" applyFont="1" applyFill="1" applyBorder="1" applyAlignment="1">
      <alignment horizontal="center" vertical="center"/>
    </xf>
    <xf numFmtId="0" fontId="0" fillId="2" borderId="58" xfId="0" applyFill="1" applyBorder="1"/>
  </cellXfs>
  <cellStyles count="10">
    <cellStyle name="Moeda" xfId="1" builtinId="4"/>
    <cellStyle name="Normal" xfId="0" builtinId="0"/>
    <cellStyle name="Normal 2" xfId="4"/>
    <cellStyle name="Normal 3" xfId="3"/>
    <cellStyle name="Normal 4" xfId="6"/>
    <cellStyle name="Normal 5" xfId="7"/>
    <cellStyle name="Normal 5 2" xfId="9"/>
    <cellStyle name="Normal 5 3" xfId="8"/>
    <cellStyle name="Porcentagem" xfId="2" builtinId="5"/>
    <cellStyle name="Porcentagem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ORÇAMENTO!$K$117</c:f>
          <c:strCache>
            <c:ptCount val="1"/>
            <c:pt idx="0">
              <c:v>ÁREA DE LAZER JARDIM ZAVAGLIA - R$336.482,63 (COM BDI)</c:v>
            </c:pt>
          </c:strCache>
        </c:strRef>
      </c:tx>
      <c:layout>
        <c:manualLayout>
          <c:xMode val="edge"/>
          <c:yMode val="edge"/>
          <c:x val="0.23366158513707513"/>
          <c:y val="1.5708861261912843E-2"/>
        </c:manualLayout>
      </c:layout>
      <c:overlay val="0"/>
      <c:txPr>
        <a:bodyPr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35722728376860025"/>
          <c:y val="0.31494987894209947"/>
          <c:w val="0.2344864908941405"/>
          <c:h val="0.58844701897676299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0.14023063971318445"/>
                  <c:y val="-6.8397272779392379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463262433732073E-2"/>
                  <c:y val="-3.162323429665139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500487580107154E-2"/>
                  <c:y val="-4.486132365458146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519639663451112"/>
                  <c:y val="9.7792291985482893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1078948260976E-2"/>
                  <c:y val="2.513902915532887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8929523981577924E-2"/>
                  <c:y val="2.1690532787066091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4.1447033019251726E-2"/>
                  <c:y val="-8.3600513338420186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1059000444085391"/>
                  <c:y val="-7.478313215818231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2.9593610713269172E-2"/>
                  <c:y val="-0.10104075529207869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1"/>
              <c:showBubbleSize val="0"/>
            </c:dLbl>
            <c:dLblPos val="bestFit"/>
            <c:showLegendKey val="1"/>
            <c:showVal val="1"/>
            <c:showCatName val="1"/>
            <c:showSerName val="0"/>
            <c:showPercent val="1"/>
            <c:showBubbleSize val="0"/>
            <c:showLeaderLines val="1"/>
          </c:dLbls>
          <c:cat>
            <c:strRef>
              <c:f>ORÇAMENTO!$K$119:$K$126</c:f>
              <c:strCache>
                <c:ptCount val="8"/>
                <c:pt idx="0">
                  <c:v>SERVIÇOS PRELIMINARES</c:v>
                </c:pt>
                <c:pt idx="1">
                  <c:v>TERRAPLANAGEM</c:v>
                </c:pt>
                <c:pt idx="2">
                  <c:v>PASSEIO DE CONCRETO</c:v>
                </c:pt>
                <c:pt idx="3">
                  <c:v>CALÇADA</c:v>
                </c:pt>
                <c:pt idx="4">
                  <c:v>QUADRA DE AREIA</c:v>
                </c:pt>
                <c:pt idx="5">
                  <c:v>RAMPA E ESCADA</c:v>
                </c:pt>
                <c:pt idx="6">
                  <c:v>ILUMINAÇÃO</c:v>
                </c:pt>
                <c:pt idx="7">
                  <c:v>MISCELANEAS DE ACESSIBILIDADE</c:v>
                </c:pt>
              </c:strCache>
            </c:strRef>
          </c:cat>
          <c:val>
            <c:numRef>
              <c:f>ORÇAMENTO!$L$119:$L$126</c:f>
              <c:numCache>
                <c:formatCode>_("R$"* #,##0.00_);_("R$"* \(#,##0.00\);_("R$"* "-"??_);_(@_)</c:formatCode>
                <c:ptCount val="8"/>
                <c:pt idx="0">
                  <c:v>2615.8495673240927</c:v>
                </c:pt>
                <c:pt idx="1">
                  <c:v>34408.570518767774</c:v>
                </c:pt>
                <c:pt idx="2">
                  <c:v>64199.297440506853</c:v>
                </c:pt>
                <c:pt idx="3">
                  <c:v>44494.166099878843</c:v>
                </c:pt>
                <c:pt idx="4">
                  <c:v>46501.744644315178</c:v>
                </c:pt>
                <c:pt idx="5">
                  <c:v>11684.627454308842</c:v>
                </c:pt>
                <c:pt idx="6">
                  <c:v>47802.093702931481</c:v>
                </c:pt>
                <c:pt idx="7">
                  <c:v>765.81112140458799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CRONOGRAMA!$C$31</c:f>
              <c:strCache>
                <c:ptCount val="1"/>
                <c:pt idx="0">
                  <c:v> TOTAL PARCIAL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CRONOGRAMA!$J$8:$M$8</c:f>
              <c:strCach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strCache>
            </c:strRef>
          </c:cat>
          <c:val>
            <c:numRef>
              <c:f>CRONOGRAMA!$F$31:$Q$31</c:f>
              <c:numCache>
                <c:formatCode>_("R$"* #,##0.00_);_("R$"* \(#,##0.00\);_("R$"* "-"??_);_(@_)</c:formatCode>
                <c:ptCount val="12"/>
                <c:pt idx="0">
                  <c:v>4094.8194437078005</c:v>
                </c:pt>
                <c:pt idx="1">
                  <c:v>10322.571155630332</c:v>
                </c:pt>
                <c:pt idx="2">
                  <c:v>15102.780525923481</c:v>
                </c:pt>
                <c:pt idx="3">
                  <c:v>23694.995939204266</c:v>
                </c:pt>
                <c:pt idx="4">
                  <c:v>42734.370040528534</c:v>
                </c:pt>
                <c:pt idx="5">
                  <c:v>63288.796815118025</c:v>
                </c:pt>
                <c:pt idx="6">
                  <c:v>39962.04981052623</c:v>
                </c:pt>
                <c:pt idx="7">
                  <c:v>39376.599185893807</c:v>
                </c:pt>
                <c:pt idx="8">
                  <c:v>51874.541753001206</c:v>
                </c:pt>
                <c:pt idx="9">
                  <c:v>26418.602748861853</c:v>
                </c:pt>
                <c:pt idx="10">
                  <c:v>11869.374380803623</c:v>
                </c:pt>
                <c:pt idx="11">
                  <c:v>7743.1274023414981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781056"/>
        <c:axId val="156471808"/>
      </c:barChart>
      <c:lineChart>
        <c:grouping val="standard"/>
        <c:varyColors val="0"/>
        <c:ser>
          <c:idx val="1"/>
          <c:order val="1"/>
          <c:tx>
            <c:v>CURVA S FINANC.</c:v>
          </c:tx>
          <c:marker>
            <c:symbol val="none"/>
          </c:marker>
          <c:dLbls>
            <c:dLbl>
              <c:idx val="13"/>
              <c:layout>
                <c:manualLayout>
                  <c:x val="-2.1789883980590954E-3"/>
                  <c:y val="-3.4108530254702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CRONOGRAMA!$F$32:$Q$32</c:f>
              <c:numCache>
                <c:formatCode>_("R$"* #,##0.00_);_("R$"* \(#,##0.00\);_("R$"* "-"??_);_(@_)</c:formatCode>
                <c:ptCount val="12"/>
                <c:pt idx="0">
                  <c:v>4094.8194437078005</c:v>
                </c:pt>
                <c:pt idx="1">
                  <c:v>14417.390599338132</c:v>
                </c:pt>
                <c:pt idx="2">
                  <c:v>29520.171125261615</c:v>
                </c:pt>
                <c:pt idx="3">
                  <c:v>53215.167064465881</c:v>
                </c:pt>
                <c:pt idx="4">
                  <c:v>95949.537104994408</c:v>
                </c:pt>
                <c:pt idx="5">
                  <c:v>159238.33392011243</c:v>
                </c:pt>
                <c:pt idx="6">
                  <c:v>199200.38373063866</c:v>
                </c:pt>
                <c:pt idx="7">
                  <c:v>238576.98291653246</c:v>
                </c:pt>
                <c:pt idx="8">
                  <c:v>290451.52466953365</c:v>
                </c:pt>
                <c:pt idx="9">
                  <c:v>316870.12741839548</c:v>
                </c:pt>
                <c:pt idx="10">
                  <c:v>328739.50179919909</c:v>
                </c:pt>
                <c:pt idx="11">
                  <c:v>336482.62920154061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80032"/>
        <c:axId val="156471232"/>
      </c:lineChart>
      <c:catAx>
        <c:axId val="15678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156471232"/>
        <c:crosses val="autoZero"/>
        <c:auto val="1"/>
        <c:lblAlgn val="ctr"/>
        <c:lblOffset val="100"/>
        <c:noMultiLvlLbl val="0"/>
      </c:catAx>
      <c:valAx>
        <c:axId val="156471232"/>
        <c:scaling>
          <c:orientation val="minMax"/>
        </c:scaling>
        <c:delete val="0"/>
        <c:axPos val="l"/>
        <c:majorGridlines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56780032"/>
        <c:crosses val="autoZero"/>
        <c:crossBetween val="between"/>
      </c:valAx>
      <c:valAx>
        <c:axId val="156471808"/>
        <c:scaling>
          <c:orientation val="minMax"/>
        </c:scaling>
        <c:delete val="0"/>
        <c:axPos val="r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156781056"/>
        <c:crosses val="max"/>
        <c:crossBetween val="between"/>
      </c:valAx>
      <c:catAx>
        <c:axId val="156781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6471808"/>
        <c:crosses val="autoZero"/>
        <c:auto val="1"/>
        <c:lblAlgn val="ctr"/>
        <c:lblOffset val="100"/>
        <c:noMultiLvlLbl val="0"/>
      </c:cat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19050</xdr:rowOff>
    </xdr:from>
    <xdr:to>
      <xdr:col>3</xdr:col>
      <xdr:colOff>238125</xdr:colOff>
      <xdr:row>2</xdr:row>
      <xdr:rowOff>571500</xdr:rowOff>
    </xdr:to>
    <xdr:pic>
      <xdr:nvPicPr>
        <xdr:cNvPr id="1029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86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1030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049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1031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4795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171450</xdr:rowOff>
    </xdr:from>
    <xdr:to>
      <xdr:col>1</xdr:col>
      <xdr:colOff>638175</xdr:colOff>
      <xdr:row>6</xdr:row>
      <xdr:rowOff>0</xdr:rowOff>
    </xdr:to>
    <xdr:pic>
      <xdr:nvPicPr>
        <xdr:cNvPr id="1032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76350"/>
          <a:ext cx="5810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8253" y="443193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581025</xdr:colOff>
      <xdr:row>8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7400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581025</xdr:colOff>
      <xdr:row>12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241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187698</xdr:colOff>
      <xdr:row>111</xdr:row>
      <xdr:rowOff>70598</xdr:rowOff>
    </xdr:from>
    <xdr:to>
      <xdr:col>8</xdr:col>
      <xdr:colOff>1292598</xdr:colOff>
      <xdr:row>135</xdr:row>
      <xdr:rowOff>33618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619125</xdr:colOff>
      <xdr:row>5</xdr:row>
      <xdr:rowOff>742950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428625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61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5</xdr:row>
      <xdr:rowOff>704850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409575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42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1</xdr:row>
      <xdr:rowOff>152399</xdr:rowOff>
    </xdr:from>
    <xdr:to>
      <xdr:col>3</xdr:col>
      <xdr:colOff>1504950</xdr:colOff>
      <xdr:row>2</xdr:row>
      <xdr:rowOff>537405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52424"/>
          <a:ext cx="1114425" cy="6040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581025</xdr:colOff>
      <xdr:row>7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050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5</xdr:row>
      <xdr:rowOff>523875</xdr:rowOff>
    </xdr:from>
    <xdr:to>
      <xdr:col>1</xdr:col>
      <xdr:colOff>600075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38300"/>
          <a:ext cx="5524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381000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14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581025</xdr:colOff>
      <xdr:row>10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6955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5</xdr:row>
      <xdr:rowOff>495300</xdr:rowOff>
    </xdr:from>
    <xdr:to>
      <xdr:col>1</xdr:col>
      <xdr:colOff>609600</xdr:colOff>
      <xdr:row>5</xdr:row>
      <xdr:rowOff>714375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609725"/>
          <a:ext cx="542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323850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257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581025</xdr:colOff>
      <xdr:row>22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581024</xdr:rowOff>
    </xdr:from>
    <xdr:to>
      <xdr:col>1</xdr:col>
      <xdr:colOff>609600</xdr:colOff>
      <xdr:row>5</xdr:row>
      <xdr:rowOff>781049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95449"/>
          <a:ext cx="5524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390525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23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2</xdr:row>
      <xdr:rowOff>28575</xdr:rowOff>
    </xdr:from>
    <xdr:to>
      <xdr:col>3</xdr:col>
      <xdr:colOff>1362075</xdr:colOff>
      <xdr:row>2</xdr:row>
      <xdr:rowOff>581025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4476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581025</xdr:colOff>
      <xdr:row>5</xdr:row>
      <xdr:rowOff>0</xdr:rowOff>
    </xdr:to>
    <xdr:pic>
      <xdr:nvPicPr>
        <xdr:cNvPr id="3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1442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581025</xdr:colOff>
      <xdr:row>9</xdr:row>
      <xdr:rowOff>0</xdr:rowOff>
    </xdr:to>
    <xdr:pic>
      <xdr:nvPicPr>
        <xdr:cNvPr id="4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0507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5</xdr:row>
      <xdr:rowOff>533400</xdr:rowOff>
    </xdr:from>
    <xdr:to>
      <xdr:col>1</xdr:col>
      <xdr:colOff>609600</xdr:colOff>
      <xdr:row>6</xdr:row>
      <xdr:rowOff>0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4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647825"/>
          <a:ext cx="5524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5</xdr:row>
      <xdr:rowOff>66676</xdr:rowOff>
    </xdr:from>
    <xdr:to>
      <xdr:col>1</xdr:col>
      <xdr:colOff>590550</xdr:colOff>
      <xdr:row>5</xdr:row>
      <xdr:rowOff>371475</xdr:rowOff>
    </xdr:to>
    <xdr:pic>
      <xdr:nvPicPr>
        <xdr:cNvPr id="6" name="Imagem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4230" b="24107"/>
        <a:stretch/>
      </xdr:blipFill>
      <xdr:spPr bwMode="auto">
        <a:xfrm>
          <a:off x="209550" y="1181101"/>
          <a:ext cx="47625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85725</xdr:rowOff>
    </xdr:from>
    <xdr:to>
      <xdr:col>2</xdr:col>
      <xdr:colOff>1524000</xdr:colOff>
      <xdr:row>3</xdr:row>
      <xdr:rowOff>703161</xdr:rowOff>
    </xdr:to>
    <xdr:pic>
      <xdr:nvPicPr>
        <xdr:cNvPr id="2" name="Picture 1" descr="proha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" y="476250"/>
          <a:ext cx="1409700" cy="855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134712</xdr:colOff>
      <xdr:row>33</xdr:row>
      <xdr:rowOff>33772</xdr:rowOff>
    </xdr:from>
    <xdr:to>
      <xdr:col>16</xdr:col>
      <xdr:colOff>781050</xdr:colOff>
      <xdr:row>64</xdr:row>
      <xdr:rowOff>85725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B2:H46"/>
  <sheetViews>
    <sheetView workbookViewId="0">
      <selection activeCell="D19" sqref="D19"/>
    </sheetView>
  </sheetViews>
  <sheetFormatPr defaultRowHeight="15" x14ac:dyDescent="0.25"/>
  <cols>
    <col min="1" max="1" width="1.42578125" style="4" customWidth="1"/>
    <col min="2" max="2" width="9.7109375" style="4" bestFit="1" customWidth="1"/>
    <col min="3" max="3" width="4.85546875" style="4" customWidth="1"/>
    <col min="4" max="4" width="67.855468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4.7109375" style="4" bestFit="1" customWidth="1"/>
    <col min="9" max="16384" width="9.140625" style="4"/>
  </cols>
  <sheetData>
    <row r="2" spans="2:8" ht="17.25" customHeight="1" thickBot="1" x14ac:dyDescent="0.3"/>
    <row r="3" spans="2:8" ht="48.75" customHeight="1" thickBot="1" x14ac:dyDescent="0.3">
      <c r="B3" s="346" t="s">
        <v>0</v>
      </c>
      <c r="C3" s="347"/>
      <c r="D3" s="347"/>
      <c r="E3" s="347"/>
      <c r="F3" s="347"/>
      <c r="G3" s="347"/>
      <c r="H3" s="348"/>
    </row>
    <row r="4" spans="2:8" ht="3" customHeight="1" x14ac:dyDescent="0.25">
      <c r="B4" s="6"/>
      <c r="C4" s="7"/>
      <c r="D4" s="2"/>
      <c r="E4" s="3"/>
      <c r="F4" s="5"/>
      <c r="G4" s="8"/>
      <c r="H4" s="9"/>
    </row>
    <row r="5" spans="2:8" ht="3" customHeight="1" thickBot="1" x14ac:dyDescent="0.3">
      <c r="B5" s="16"/>
      <c r="C5" s="17"/>
      <c r="D5" s="18"/>
      <c r="E5" s="19"/>
      <c r="F5" s="20"/>
      <c r="G5" s="349"/>
      <c r="H5" s="350"/>
    </row>
    <row r="6" spans="2:8" ht="28.5" customHeight="1" thickBot="1" x14ac:dyDescent="0.3">
      <c r="B6" s="351" t="s">
        <v>1</v>
      </c>
      <c r="C6" s="353" t="s">
        <v>87</v>
      </c>
      <c r="D6" s="354"/>
      <c r="E6" s="354"/>
      <c r="F6" s="354"/>
      <c r="G6" s="354"/>
      <c r="H6" s="355"/>
    </row>
    <row r="7" spans="2:8" ht="16.5" thickBot="1" x14ac:dyDescent="0.3">
      <c r="B7" s="352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5" t="s">
        <v>7</v>
      </c>
    </row>
    <row r="8" spans="2:8" x14ac:dyDescent="0.25">
      <c r="B8" s="38"/>
      <c r="C8" s="39">
        <v>1</v>
      </c>
      <c r="D8" s="40" t="s">
        <v>9</v>
      </c>
      <c r="E8" s="41" t="s">
        <v>88</v>
      </c>
      <c r="F8" s="42"/>
      <c r="G8" s="42"/>
      <c r="H8" s="43">
        <f>SUM(H9:H9)</f>
        <v>12869.73</v>
      </c>
    </row>
    <row r="9" spans="2:8" ht="15.75" thickBot="1" x14ac:dyDescent="0.3">
      <c r="B9" s="44" t="s">
        <v>17</v>
      </c>
      <c r="C9" s="45" t="s">
        <v>19</v>
      </c>
      <c r="D9" s="46" t="s">
        <v>16</v>
      </c>
      <c r="E9" s="45" t="s">
        <v>18</v>
      </c>
      <c r="F9" s="47">
        <v>27.18</v>
      </c>
      <c r="G9" s="45">
        <v>473.5</v>
      </c>
      <c r="H9" s="48">
        <f>G9*F9</f>
        <v>12869.73</v>
      </c>
    </row>
    <row r="10" spans="2:8" x14ac:dyDescent="0.25">
      <c r="B10" s="38"/>
      <c r="C10" s="49">
        <v>2</v>
      </c>
      <c r="D10" s="40" t="s">
        <v>10</v>
      </c>
      <c r="E10" s="41" t="s">
        <v>88</v>
      </c>
      <c r="F10" s="50"/>
      <c r="G10" s="42"/>
      <c r="H10" s="43">
        <f>SUM(H11:H11)</f>
        <v>4258.5</v>
      </c>
    </row>
    <row r="11" spans="2:8" ht="15.75" thickBot="1" x14ac:dyDescent="0.3">
      <c r="B11" s="51" t="s">
        <v>25</v>
      </c>
      <c r="C11" s="52" t="s">
        <v>21</v>
      </c>
      <c r="D11" s="53" t="s">
        <v>20</v>
      </c>
      <c r="E11" s="54" t="s">
        <v>27</v>
      </c>
      <c r="F11" s="55">
        <v>709.75</v>
      </c>
      <c r="G11" s="56">
        <v>6</v>
      </c>
      <c r="H11" s="57">
        <f>G11*F11</f>
        <v>4258.5</v>
      </c>
    </row>
    <row r="12" spans="2:8" x14ac:dyDescent="0.25">
      <c r="B12" s="38"/>
      <c r="C12" s="39">
        <v>3</v>
      </c>
      <c r="D12" s="40" t="s">
        <v>11</v>
      </c>
      <c r="E12" s="41" t="s">
        <v>88</v>
      </c>
      <c r="F12" s="50"/>
      <c r="G12" s="42"/>
      <c r="H12" s="43">
        <f>SUM(H13:H16)</f>
        <v>365.19</v>
      </c>
    </row>
    <row r="13" spans="2:8" x14ac:dyDescent="0.25">
      <c r="B13" s="58" t="s">
        <v>24</v>
      </c>
      <c r="C13" s="25" t="s">
        <v>23</v>
      </c>
      <c r="D13" s="24" t="s">
        <v>22</v>
      </c>
      <c r="E13" s="24" t="s">
        <v>27</v>
      </c>
      <c r="F13" s="27">
        <v>300</v>
      </c>
      <c r="G13" s="22">
        <v>3</v>
      </c>
      <c r="H13" s="59">
        <f>G13+F13</f>
        <v>303</v>
      </c>
    </row>
    <row r="14" spans="2:8" x14ac:dyDescent="0.25">
      <c r="B14" s="58" t="s">
        <v>24</v>
      </c>
      <c r="C14" s="25" t="s">
        <v>29</v>
      </c>
      <c r="D14" s="24" t="s">
        <v>26</v>
      </c>
      <c r="E14" s="22" t="s">
        <v>28</v>
      </c>
      <c r="F14" s="27">
        <v>20</v>
      </c>
      <c r="G14" s="22">
        <v>5</v>
      </c>
      <c r="H14" s="59">
        <f>G14+F14</f>
        <v>25</v>
      </c>
    </row>
    <row r="15" spans="2:8" x14ac:dyDescent="0.25">
      <c r="B15" s="58">
        <v>6127</v>
      </c>
      <c r="C15" s="25" t="s">
        <v>33</v>
      </c>
      <c r="D15" s="28" t="s">
        <v>31</v>
      </c>
      <c r="E15" s="22" t="s">
        <v>30</v>
      </c>
      <c r="F15" s="27">
        <v>10.08</v>
      </c>
      <c r="G15" s="22">
        <v>8</v>
      </c>
      <c r="H15" s="59">
        <f>G15+F15</f>
        <v>18.079999999999998</v>
      </c>
    </row>
    <row r="16" spans="2:8" ht="15.75" thickBot="1" x14ac:dyDescent="0.3">
      <c r="B16" s="60">
        <v>4750</v>
      </c>
      <c r="C16" s="61" t="s">
        <v>34</v>
      </c>
      <c r="D16" s="54" t="s">
        <v>32</v>
      </c>
      <c r="E16" s="45" t="s">
        <v>30</v>
      </c>
      <c r="F16" s="47">
        <v>11.11</v>
      </c>
      <c r="G16" s="45">
        <v>8</v>
      </c>
      <c r="H16" s="62">
        <f>G16+F16</f>
        <v>19.11</v>
      </c>
    </row>
    <row r="17" spans="2:8" x14ac:dyDescent="0.25">
      <c r="B17" s="63"/>
      <c r="C17" s="64">
        <v>4</v>
      </c>
      <c r="D17" s="65" t="s">
        <v>8</v>
      </c>
      <c r="E17" s="41" t="s">
        <v>88</v>
      </c>
      <c r="F17" s="66"/>
      <c r="G17" s="67"/>
      <c r="H17" s="68">
        <f>SUM(H18:H36)</f>
        <v>7852.65</v>
      </c>
    </row>
    <row r="18" spans="2:8" ht="25.5" x14ac:dyDescent="0.25">
      <c r="B18" s="69" t="s">
        <v>37</v>
      </c>
      <c r="C18" s="29" t="s">
        <v>36</v>
      </c>
      <c r="D18" s="30" t="s">
        <v>38</v>
      </c>
      <c r="E18" s="22" t="s">
        <v>27</v>
      </c>
      <c r="F18" s="33">
        <v>931.13</v>
      </c>
      <c r="G18" s="34">
        <v>1</v>
      </c>
      <c r="H18" s="70">
        <f>G18*F18</f>
        <v>931.13</v>
      </c>
    </row>
    <row r="19" spans="2:8" x14ac:dyDescent="0.25">
      <c r="B19" s="69" t="s">
        <v>25</v>
      </c>
      <c r="C19" s="29" t="s">
        <v>63</v>
      </c>
      <c r="D19" s="30" t="s">
        <v>39</v>
      </c>
      <c r="E19" s="22" t="s">
        <v>27</v>
      </c>
      <c r="F19" s="35">
        <v>290.7</v>
      </c>
      <c r="G19" s="34">
        <v>1</v>
      </c>
      <c r="H19" s="70">
        <f>G19*F19</f>
        <v>290.7</v>
      </c>
    </row>
    <row r="20" spans="2:8" x14ac:dyDescent="0.25">
      <c r="B20" s="69" t="s">
        <v>40</v>
      </c>
      <c r="C20" s="29" t="s">
        <v>64</v>
      </c>
      <c r="D20" s="30" t="s">
        <v>41</v>
      </c>
      <c r="E20" s="22" t="s">
        <v>27</v>
      </c>
      <c r="F20" s="33">
        <v>25.71</v>
      </c>
      <c r="G20" s="34">
        <v>2</v>
      </c>
      <c r="H20" s="70">
        <f t="shared" ref="H20:H36" si="0">G20*F20</f>
        <v>51.42</v>
      </c>
    </row>
    <row r="21" spans="2:8" x14ac:dyDescent="0.25">
      <c r="B21" s="69">
        <v>72281</v>
      </c>
      <c r="C21" s="29" t="s">
        <v>65</v>
      </c>
      <c r="D21" s="30" t="s">
        <v>42</v>
      </c>
      <c r="E21" s="22" t="s">
        <v>27</v>
      </c>
      <c r="F21" s="33">
        <v>72.599999999999994</v>
      </c>
      <c r="G21" s="34">
        <v>2</v>
      </c>
      <c r="H21" s="70">
        <f t="shared" si="0"/>
        <v>145.19999999999999</v>
      </c>
    </row>
    <row r="22" spans="2:8" x14ac:dyDescent="0.25">
      <c r="B22" s="69" t="s">
        <v>43</v>
      </c>
      <c r="C22" s="29" t="s">
        <v>66</v>
      </c>
      <c r="D22" s="30" t="s">
        <v>44</v>
      </c>
      <c r="E22" s="22" t="s">
        <v>45</v>
      </c>
      <c r="F22" s="33">
        <v>6.54</v>
      </c>
      <c r="G22" s="34">
        <v>100</v>
      </c>
      <c r="H22" s="70">
        <f t="shared" si="0"/>
        <v>654</v>
      </c>
    </row>
    <row r="23" spans="2:8" x14ac:dyDescent="0.25">
      <c r="B23" s="69" t="s">
        <v>43</v>
      </c>
      <c r="C23" s="29" t="s">
        <v>67</v>
      </c>
      <c r="D23" s="30" t="s">
        <v>46</v>
      </c>
      <c r="E23" s="22" t="s">
        <v>45</v>
      </c>
      <c r="F23" s="33">
        <v>6.54</v>
      </c>
      <c r="G23" s="34">
        <v>100</v>
      </c>
      <c r="H23" s="70">
        <f t="shared" si="0"/>
        <v>654</v>
      </c>
    </row>
    <row r="24" spans="2:8" x14ac:dyDescent="0.25">
      <c r="B24" s="69">
        <v>9815</v>
      </c>
      <c r="C24" s="29" t="s">
        <v>68</v>
      </c>
      <c r="D24" s="30" t="s">
        <v>47</v>
      </c>
      <c r="E24" s="22" t="s">
        <v>45</v>
      </c>
      <c r="F24" s="33">
        <v>3.68</v>
      </c>
      <c r="G24" s="34">
        <v>80</v>
      </c>
      <c r="H24" s="70">
        <f t="shared" si="0"/>
        <v>294.40000000000003</v>
      </c>
    </row>
    <row r="25" spans="2:8" x14ac:dyDescent="0.25">
      <c r="B25" s="69" t="s">
        <v>48</v>
      </c>
      <c r="C25" s="29" t="s">
        <v>69</v>
      </c>
      <c r="D25" s="30" t="s">
        <v>49</v>
      </c>
      <c r="E25" s="22" t="s">
        <v>27</v>
      </c>
      <c r="F25" s="33">
        <v>92</v>
      </c>
      <c r="G25" s="34">
        <v>1</v>
      </c>
      <c r="H25" s="70">
        <f t="shared" si="0"/>
        <v>92</v>
      </c>
    </row>
    <row r="26" spans="2:8" x14ac:dyDescent="0.25">
      <c r="B26" s="69" t="s">
        <v>48</v>
      </c>
      <c r="C26" s="29" t="s">
        <v>70</v>
      </c>
      <c r="D26" s="31" t="s">
        <v>50</v>
      </c>
      <c r="E26" s="22" t="s">
        <v>27</v>
      </c>
      <c r="F26" s="23">
        <v>65</v>
      </c>
      <c r="G26" s="34">
        <v>1</v>
      </c>
      <c r="H26" s="70">
        <f t="shared" si="0"/>
        <v>65</v>
      </c>
    </row>
    <row r="27" spans="2:8" x14ac:dyDescent="0.25">
      <c r="B27" s="69" t="s">
        <v>51</v>
      </c>
      <c r="C27" s="29" t="s">
        <v>71</v>
      </c>
      <c r="D27" s="30" t="s">
        <v>52</v>
      </c>
      <c r="E27" s="22" t="s">
        <v>27</v>
      </c>
      <c r="F27" s="33">
        <v>790.42</v>
      </c>
      <c r="G27" s="34">
        <v>1</v>
      </c>
      <c r="H27" s="70">
        <f t="shared" si="0"/>
        <v>790.42</v>
      </c>
    </row>
    <row r="28" spans="2:8" x14ac:dyDescent="0.25">
      <c r="B28" s="69">
        <v>3379</v>
      </c>
      <c r="C28" s="29" t="s">
        <v>72</v>
      </c>
      <c r="D28" s="30" t="s">
        <v>53</v>
      </c>
      <c r="E28" s="22" t="s">
        <v>27</v>
      </c>
      <c r="F28" s="33">
        <v>23.03</v>
      </c>
      <c r="G28" s="34">
        <v>1</v>
      </c>
      <c r="H28" s="70">
        <f t="shared" si="0"/>
        <v>23.03</v>
      </c>
    </row>
    <row r="29" spans="2:8" ht="25.5" x14ac:dyDescent="0.25">
      <c r="B29" s="69" t="s">
        <v>54</v>
      </c>
      <c r="C29" s="29" t="s">
        <v>73</v>
      </c>
      <c r="D29" s="30" t="s">
        <v>55</v>
      </c>
      <c r="E29" s="22" t="s">
        <v>27</v>
      </c>
      <c r="F29" s="33">
        <v>135.88</v>
      </c>
      <c r="G29" s="34">
        <v>1</v>
      </c>
      <c r="H29" s="70">
        <f t="shared" si="0"/>
        <v>135.88</v>
      </c>
    </row>
    <row r="30" spans="2:8" x14ac:dyDescent="0.25">
      <c r="B30" s="69">
        <v>1574</v>
      </c>
      <c r="C30" s="29" t="s">
        <v>74</v>
      </c>
      <c r="D30" s="30" t="s">
        <v>56</v>
      </c>
      <c r="E30" s="22" t="s">
        <v>27</v>
      </c>
      <c r="F30" s="33">
        <v>0.8</v>
      </c>
      <c r="G30" s="34">
        <v>4</v>
      </c>
      <c r="H30" s="70">
        <f t="shared" si="0"/>
        <v>3.2</v>
      </c>
    </row>
    <row r="31" spans="2:8" x14ac:dyDescent="0.25">
      <c r="B31" s="69" t="s">
        <v>48</v>
      </c>
      <c r="C31" s="29" t="s">
        <v>75</v>
      </c>
      <c r="D31" s="31" t="s">
        <v>57</v>
      </c>
      <c r="E31" s="22" t="s">
        <v>45</v>
      </c>
      <c r="F31" s="33">
        <v>8.4</v>
      </c>
      <c r="G31" s="34">
        <v>6</v>
      </c>
      <c r="H31" s="70">
        <f t="shared" si="0"/>
        <v>50.400000000000006</v>
      </c>
    </row>
    <row r="32" spans="2:8" x14ac:dyDescent="0.25">
      <c r="B32" s="69">
        <v>11856</v>
      </c>
      <c r="C32" s="29" t="s">
        <v>76</v>
      </c>
      <c r="D32" s="30" t="s">
        <v>58</v>
      </c>
      <c r="E32" s="22" t="s">
        <v>35</v>
      </c>
      <c r="F32" s="33">
        <v>1.99</v>
      </c>
      <c r="G32" s="34">
        <v>2</v>
      </c>
      <c r="H32" s="70">
        <f t="shared" si="0"/>
        <v>3.98</v>
      </c>
    </row>
    <row r="33" spans="2:8" x14ac:dyDescent="0.25">
      <c r="B33" s="69">
        <v>6430</v>
      </c>
      <c r="C33" s="29" t="s">
        <v>77</v>
      </c>
      <c r="D33" s="30" t="s">
        <v>59</v>
      </c>
      <c r="E33" s="22" t="s">
        <v>60</v>
      </c>
      <c r="F33" s="33">
        <v>27.93</v>
      </c>
      <c r="G33" s="34">
        <v>12</v>
      </c>
      <c r="H33" s="70">
        <f t="shared" si="0"/>
        <v>335.15999999999997</v>
      </c>
    </row>
    <row r="34" spans="2:8" x14ac:dyDescent="0.25">
      <c r="B34" s="69">
        <v>6113</v>
      </c>
      <c r="C34" s="29" t="s">
        <v>78</v>
      </c>
      <c r="D34" s="30" t="s">
        <v>61</v>
      </c>
      <c r="E34" s="22" t="s">
        <v>30</v>
      </c>
      <c r="F34" s="33">
        <v>10.19</v>
      </c>
      <c r="G34" s="34">
        <v>8</v>
      </c>
      <c r="H34" s="70">
        <f t="shared" si="0"/>
        <v>81.52</v>
      </c>
    </row>
    <row r="35" spans="2:8" x14ac:dyDescent="0.25">
      <c r="B35" s="69">
        <v>2439</v>
      </c>
      <c r="C35" s="29" t="s">
        <v>79</v>
      </c>
      <c r="D35" s="30" t="s">
        <v>62</v>
      </c>
      <c r="E35" s="22" t="s">
        <v>30</v>
      </c>
      <c r="F35" s="33">
        <v>20.72</v>
      </c>
      <c r="G35" s="34">
        <v>8</v>
      </c>
      <c r="H35" s="70">
        <f t="shared" si="0"/>
        <v>165.76</v>
      </c>
    </row>
    <row r="36" spans="2:8" ht="39" thickBot="1" x14ac:dyDescent="0.3">
      <c r="B36" s="44" t="s">
        <v>25</v>
      </c>
      <c r="C36" s="71" t="s">
        <v>80</v>
      </c>
      <c r="D36" s="72" t="s">
        <v>81</v>
      </c>
      <c r="E36" s="45" t="s">
        <v>27</v>
      </c>
      <c r="F36" s="73">
        <v>3085.45</v>
      </c>
      <c r="G36" s="45">
        <v>1</v>
      </c>
      <c r="H36" s="48">
        <f t="shared" si="0"/>
        <v>3085.45</v>
      </c>
    </row>
    <row r="37" spans="2:8" x14ac:dyDescent="0.25">
      <c r="B37" s="38"/>
      <c r="C37" s="39">
        <v>5</v>
      </c>
      <c r="D37" s="40" t="s">
        <v>12</v>
      </c>
      <c r="E37" s="41" t="s">
        <v>88</v>
      </c>
      <c r="F37" s="74"/>
      <c r="G37" s="75"/>
      <c r="H37" s="43">
        <f>SUM(H38:H39)</f>
        <v>680</v>
      </c>
    </row>
    <row r="38" spans="2:8" x14ac:dyDescent="0.25">
      <c r="B38" s="76" t="s">
        <v>83</v>
      </c>
      <c r="C38" s="22" t="s">
        <v>85</v>
      </c>
      <c r="D38" s="24" t="s">
        <v>82</v>
      </c>
      <c r="E38" s="26" t="s">
        <v>18</v>
      </c>
      <c r="F38" s="32">
        <v>0.46</v>
      </c>
      <c r="G38" s="22">
        <v>200</v>
      </c>
      <c r="H38" s="77">
        <f>G38*F38</f>
        <v>92</v>
      </c>
    </row>
    <row r="39" spans="2:8" ht="15.75" thickBot="1" x14ac:dyDescent="0.3">
      <c r="B39" s="44">
        <v>9537</v>
      </c>
      <c r="C39" s="45" t="s">
        <v>86</v>
      </c>
      <c r="D39" s="54" t="s">
        <v>84</v>
      </c>
      <c r="E39" s="78" t="s">
        <v>18</v>
      </c>
      <c r="F39" s="79">
        <v>1.47</v>
      </c>
      <c r="G39" s="45">
        <v>400</v>
      </c>
      <c r="H39" s="80">
        <f>G39*F39</f>
        <v>588</v>
      </c>
    </row>
    <row r="40" spans="2:8" ht="5.25" customHeight="1" thickBot="1" x14ac:dyDescent="0.3">
      <c r="B40" s="91"/>
      <c r="C40" s="92"/>
      <c r="D40" s="93"/>
      <c r="E40" s="94"/>
      <c r="F40" s="95"/>
      <c r="G40" s="92"/>
      <c r="H40" s="96"/>
    </row>
    <row r="41" spans="2:8" ht="15.75" x14ac:dyDescent="0.25">
      <c r="B41" s="38"/>
      <c r="C41" s="42"/>
      <c r="D41" s="81" t="s">
        <v>13</v>
      </c>
      <c r="E41" s="82"/>
      <c r="F41" s="82"/>
      <c r="G41" s="82"/>
      <c r="H41" s="83">
        <f>H37+H17+H12+H10+H8</f>
        <v>26026.07</v>
      </c>
    </row>
    <row r="42" spans="2:8" ht="15.75" x14ac:dyDescent="0.25">
      <c r="B42" s="84"/>
      <c r="C42" s="21"/>
      <c r="D42" s="36" t="s">
        <v>14</v>
      </c>
      <c r="E42" s="37"/>
      <c r="F42" s="37"/>
      <c r="G42" s="37"/>
      <c r="H42" s="85">
        <f>H41*25%</f>
        <v>6506.5174999999999</v>
      </c>
    </row>
    <row r="43" spans="2:8" ht="16.5" thickBot="1" x14ac:dyDescent="0.3">
      <c r="B43" s="86"/>
      <c r="C43" s="87"/>
      <c r="D43" s="88" t="s">
        <v>15</v>
      </c>
      <c r="E43" s="89"/>
      <c r="F43" s="89"/>
      <c r="G43" s="89"/>
      <c r="H43" s="90">
        <f>H42+H41</f>
        <v>32532.587500000001</v>
      </c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</sheetData>
  <mergeCells count="4">
    <mergeCell ref="B3:H3"/>
    <mergeCell ref="G5:H5"/>
    <mergeCell ref="B6:B7"/>
    <mergeCell ref="C6:H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pageSetUpPr fitToPage="1"/>
  </sheetPr>
  <dimension ref="B2:S68"/>
  <sheetViews>
    <sheetView tabSelected="1" view="pageBreakPreview" zoomScale="85" zoomScaleNormal="100" zoomScaleSheetLayoutView="85" workbookViewId="0">
      <selection activeCell="T17" sqref="T17"/>
    </sheetView>
  </sheetViews>
  <sheetFormatPr defaultRowHeight="15" x14ac:dyDescent="0.25"/>
  <cols>
    <col min="1" max="1" width="6.5703125" customWidth="1"/>
    <col min="2" max="2" width="9.42578125" bestFit="1" customWidth="1"/>
    <col min="3" max="3" width="48.85546875" bestFit="1" customWidth="1"/>
    <col min="4" max="4" width="15.85546875" bestFit="1" customWidth="1"/>
    <col min="5" max="5" width="1" customWidth="1"/>
    <col min="6" max="6" width="15.140625" bestFit="1" customWidth="1"/>
    <col min="7" max="7" width="13.7109375" bestFit="1" customWidth="1"/>
    <col min="8" max="8" width="13.7109375" customWidth="1"/>
    <col min="9" max="9" width="15.28515625" customWidth="1"/>
    <col min="10" max="10" width="15.140625" bestFit="1" customWidth="1"/>
    <col min="11" max="11" width="13.7109375" bestFit="1" customWidth="1"/>
    <col min="12" max="12" width="13.7109375" customWidth="1"/>
    <col min="13" max="13" width="15.28515625" customWidth="1"/>
    <col min="14" max="14" width="15.140625" bestFit="1" customWidth="1"/>
    <col min="15" max="15" width="13.7109375" bestFit="1" customWidth="1"/>
    <col min="16" max="16" width="13.7109375" customWidth="1"/>
    <col min="17" max="17" width="15.28515625" customWidth="1"/>
  </cols>
  <sheetData>
    <row r="2" spans="2:17" ht="15.75" thickBot="1" x14ac:dyDescent="0.3"/>
    <row r="3" spans="2:17" ht="18.75" customHeight="1" x14ac:dyDescent="0.25">
      <c r="B3" s="414" t="s">
        <v>310</v>
      </c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6"/>
    </row>
    <row r="4" spans="2:17" ht="63" customHeight="1" thickBot="1" x14ac:dyDescent="0.3">
      <c r="B4" s="417"/>
      <c r="C4" s="41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9"/>
    </row>
    <row r="5" spans="2:17" x14ac:dyDescent="0.25">
      <c r="B5" s="324" t="s">
        <v>300</v>
      </c>
      <c r="C5" s="310" t="str">
        <f>ORÇAMENTO!C5</f>
        <v>ÁREA DE LAZER JARDIM ZAVAGLIA</v>
      </c>
      <c r="D5" s="419"/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1"/>
    </row>
    <row r="6" spans="2:17" ht="15.75" thickBot="1" x14ac:dyDescent="0.3">
      <c r="B6" s="324" t="s">
        <v>301</v>
      </c>
      <c r="C6" s="310" t="str">
        <f>ORÇAMENTO!C6</f>
        <v>RUA DEPUTADO ANTONIO DONATO, APU Nº20.107</v>
      </c>
      <c r="D6" s="422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4"/>
    </row>
    <row r="7" spans="2:17" ht="15.75" thickBot="1" x14ac:dyDescent="0.3">
      <c r="B7" s="434" t="s">
        <v>302</v>
      </c>
      <c r="C7" s="434" t="s">
        <v>303</v>
      </c>
      <c r="D7" s="432" t="s">
        <v>304</v>
      </c>
      <c r="E7" s="264"/>
      <c r="F7" s="425" t="s">
        <v>334</v>
      </c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7"/>
    </row>
    <row r="8" spans="2:17" ht="15.75" thickBot="1" x14ac:dyDescent="0.3">
      <c r="B8" s="435"/>
      <c r="C8" s="435"/>
      <c r="D8" s="433"/>
      <c r="E8" s="265"/>
      <c r="F8" s="215" t="s">
        <v>305</v>
      </c>
      <c r="G8" s="215" t="s">
        <v>306</v>
      </c>
      <c r="H8" s="215" t="s">
        <v>307</v>
      </c>
      <c r="I8" s="215" t="s">
        <v>332</v>
      </c>
      <c r="J8" s="215" t="s">
        <v>415</v>
      </c>
      <c r="K8" s="215" t="s">
        <v>416</v>
      </c>
      <c r="L8" s="215" t="s">
        <v>417</v>
      </c>
      <c r="M8" s="215" t="s">
        <v>418</v>
      </c>
      <c r="N8" s="215" t="s">
        <v>419</v>
      </c>
      <c r="O8" s="215" t="s">
        <v>420</v>
      </c>
      <c r="P8" s="215" t="s">
        <v>421</v>
      </c>
      <c r="Q8" s="215" t="s">
        <v>422</v>
      </c>
    </row>
    <row r="9" spans="2:17" x14ac:dyDescent="0.25">
      <c r="B9" s="430">
        <v>1</v>
      </c>
      <c r="C9" s="226" t="str">
        <f>ORÇAMENTO!D10</f>
        <v>SERVIÇOS PRELIMINARES</v>
      </c>
      <c r="D9" s="224">
        <f>ORÇAMENTO!I10</f>
        <v>2615.8495673240927</v>
      </c>
      <c r="E9" s="265"/>
      <c r="F9" s="216">
        <f>$D9*F10</f>
        <v>653.96239183102318</v>
      </c>
      <c r="G9" s="216">
        <f t="shared" ref="G9:Q9" si="0">$D9*G10</f>
        <v>0</v>
      </c>
      <c r="H9" s="216">
        <f t="shared" si="0"/>
        <v>0</v>
      </c>
      <c r="I9" s="216">
        <f t="shared" si="0"/>
        <v>0</v>
      </c>
      <c r="J9" s="216">
        <f t="shared" si="0"/>
        <v>653.96239183102318</v>
      </c>
      <c r="K9" s="216">
        <f t="shared" si="0"/>
        <v>0</v>
      </c>
      <c r="L9" s="216">
        <f t="shared" si="0"/>
        <v>0</v>
      </c>
      <c r="M9" s="216">
        <f t="shared" si="0"/>
        <v>0</v>
      </c>
      <c r="N9" s="216">
        <f t="shared" si="0"/>
        <v>653.96239183102318</v>
      </c>
      <c r="O9" s="216">
        <f t="shared" si="0"/>
        <v>0</v>
      </c>
      <c r="P9" s="216">
        <f t="shared" si="0"/>
        <v>0</v>
      </c>
      <c r="Q9" s="216">
        <f t="shared" si="0"/>
        <v>653.96239183102318</v>
      </c>
    </row>
    <row r="10" spans="2:17" ht="15.75" thickBot="1" x14ac:dyDescent="0.3">
      <c r="B10" s="431"/>
      <c r="C10" s="227"/>
      <c r="D10" s="225">
        <f>D9/$D$31</f>
        <v>7.7740998800781939E-3</v>
      </c>
      <c r="E10" s="265"/>
      <c r="F10" s="217">
        <v>0.25</v>
      </c>
      <c r="G10" s="217"/>
      <c r="H10" s="217"/>
      <c r="I10" s="217"/>
      <c r="J10" s="217">
        <v>0.25</v>
      </c>
      <c r="K10" s="217"/>
      <c r="L10" s="217"/>
      <c r="M10" s="217"/>
      <c r="N10" s="217">
        <v>0.25</v>
      </c>
      <c r="O10" s="217"/>
      <c r="P10" s="217"/>
      <c r="Q10" s="217">
        <v>0.25</v>
      </c>
    </row>
    <row r="11" spans="2:17" x14ac:dyDescent="0.25">
      <c r="B11" s="430">
        <v>2</v>
      </c>
      <c r="C11" s="226" t="str">
        <f>ORÇAMENTO!D13</f>
        <v>TERRAPLANAGEM</v>
      </c>
      <c r="D11" s="224">
        <f>ORÇAMENTO!I13</f>
        <v>34408.570518767774</v>
      </c>
      <c r="E11" s="265"/>
      <c r="F11" s="216">
        <f t="shared" ref="F11:Q11" si="1">$D11*F12</f>
        <v>3440.8570518767774</v>
      </c>
      <c r="G11" s="216">
        <f t="shared" si="1"/>
        <v>10322.571155630332</v>
      </c>
      <c r="H11" s="216">
        <f t="shared" si="1"/>
        <v>10322.571155630332</v>
      </c>
      <c r="I11" s="216">
        <f t="shared" si="1"/>
        <v>10322.571155630332</v>
      </c>
      <c r="J11" s="216">
        <f t="shared" si="1"/>
        <v>0</v>
      </c>
      <c r="K11" s="216">
        <f t="shared" si="1"/>
        <v>0</v>
      </c>
      <c r="L11" s="216">
        <f t="shared" si="1"/>
        <v>0</v>
      </c>
      <c r="M11" s="216">
        <f t="shared" si="1"/>
        <v>0</v>
      </c>
      <c r="N11" s="216">
        <f t="shared" si="1"/>
        <v>0</v>
      </c>
      <c r="O11" s="216">
        <f t="shared" si="1"/>
        <v>0</v>
      </c>
      <c r="P11" s="216">
        <f t="shared" si="1"/>
        <v>0</v>
      </c>
      <c r="Q11" s="216">
        <f t="shared" si="1"/>
        <v>0</v>
      </c>
    </row>
    <row r="12" spans="2:17" ht="15.75" thickBot="1" x14ac:dyDescent="0.3">
      <c r="B12" s="431"/>
      <c r="C12" s="223"/>
      <c r="D12" s="225">
        <f>D11/$D$31</f>
        <v>0.10225957458908914</v>
      </c>
      <c r="E12" s="265"/>
      <c r="F12" s="217">
        <v>0.1</v>
      </c>
      <c r="G12" s="217">
        <v>0.3</v>
      </c>
      <c r="H12" s="217">
        <v>0.3</v>
      </c>
      <c r="I12" s="217">
        <v>0.3</v>
      </c>
      <c r="J12" s="217"/>
      <c r="K12" s="217"/>
      <c r="L12" s="217"/>
      <c r="M12" s="217"/>
      <c r="N12" s="217"/>
      <c r="O12" s="217"/>
      <c r="P12" s="217"/>
      <c r="Q12" s="217"/>
    </row>
    <row r="13" spans="2:17" x14ac:dyDescent="0.25">
      <c r="B13" s="430">
        <v>3</v>
      </c>
      <c r="C13" s="226" t="str">
        <f>ORÇAMENTO!D17</f>
        <v>PASSEIO DE CONCRETO</v>
      </c>
      <c r="D13" s="224">
        <f>ORÇAMENTO!I17</f>
        <v>64199.297440506853</v>
      </c>
      <c r="E13" s="265"/>
      <c r="F13" s="216">
        <f t="shared" ref="F13:Q13" si="2">$D13*F14</f>
        <v>0</v>
      </c>
      <c r="G13" s="216">
        <f t="shared" si="2"/>
        <v>0</v>
      </c>
      <c r="H13" s="216">
        <f t="shared" si="2"/>
        <v>0</v>
      </c>
      <c r="I13" s="216">
        <f t="shared" si="2"/>
        <v>0</v>
      </c>
      <c r="J13" s="216">
        <f t="shared" si="2"/>
        <v>16049.824360126713</v>
      </c>
      <c r="K13" s="216">
        <f t="shared" si="2"/>
        <v>19259.789232152056</v>
      </c>
      <c r="L13" s="216">
        <f t="shared" si="2"/>
        <v>12839.859488101371</v>
      </c>
      <c r="M13" s="216">
        <f t="shared" si="2"/>
        <v>9629.8946160760279</v>
      </c>
      <c r="N13" s="216">
        <f t="shared" si="2"/>
        <v>6419.9297440506853</v>
      </c>
      <c r="O13" s="216">
        <f t="shared" si="2"/>
        <v>0</v>
      </c>
      <c r="P13" s="216">
        <f t="shared" si="2"/>
        <v>0</v>
      </c>
      <c r="Q13" s="216">
        <f t="shared" si="2"/>
        <v>0</v>
      </c>
    </row>
    <row r="14" spans="2:17" ht="15.75" thickBot="1" x14ac:dyDescent="0.3">
      <c r="B14" s="431"/>
      <c r="C14" s="223"/>
      <c r="D14" s="225">
        <f>D13/$D$31</f>
        <v>0.19079527996095705</v>
      </c>
      <c r="E14" s="265"/>
      <c r="F14" s="217"/>
      <c r="G14" s="217"/>
      <c r="H14" s="217"/>
      <c r="I14" s="217"/>
      <c r="J14" s="263">
        <v>0.25</v>
      </c>
      <c r="K14" s="217">
        <v>0.3</v>
      </c>
      <c r="L14" s="217">
        <v>0.2</v>
      </c>
      <c r="M14" s="217">
        <v>0.15</v>
      </c>
      <c r="N14" s="217">
        <v>0.1</v>
      </c>
      <c r="O14" s="217"/>
      <c r="P14" s="217"/>
      <c r="Q14" s="263"/>
    </row>
    <row r="15" spans="2:17" x14ac:dyDescent="0.25">
      <c r="B15" s="430">
        <v>4</v>
      </c>
      <c r="C15" s="222" t="str">
        <f>ORÇAMENTO!D21</f>
        <v>CALÇADA</v>
      </c>
      <c r="D15" s="224">
        <f>ORÇAMENTO!I21</f>
        <v>44494.166099878843</v>
      </c>
      <c r="E15" s="265"/>
      <c r="F15" s="216">
        <f t="shared" ref="F15:Q15" si="3">$D15*F16</f>
        <v>0</v>
      </c>
      <c r="G15" s="216">
        <f t="shared" si="3"/>
        <v>0</v>
      </c>
      <c r="H15" s="216">
        <f t="shared" si="3"/>
        <v>0</v>
      </c>
      <c r="I15" s="216">
        <f t="shared" si="3"/>
        <v>4449.4166099878848</v>
      </c>
      <c r="J15" s="216">
        <f t="shared" si="3"/>
        <v>8898.8332199757697</v>
      </c>
      <c r="K15" s="216">
        <f t="shared" si="3"/>
        <v>22247.083049939421</v>
      </c>
      <c r="L15" s="216">
        <f t="shared" si="3"/>
        <v>8898.8332199757697</v>
      </c>
      <c r="M15" s="216">
        <f t="shared" si="3"/>
        <v>0</v>
      </c>
      <c r="N15" s="216">
        <f t="shared" si="3"/>
        <v>0</v>
      </c>
      <c r="O15" s="216">
        <f t="shared" si="3"/>
        <v>0</v>
      </c>
      <c r="P15" s="216">
        <f t="shared" si="3"/>
        <v>0</v>
      </c>
      <c r="Q15" s="216">
        <f t="shared" si="3"/>
        <v>0</v>
      </c>
    </row>
    <row r="16" spans="2:17" ht="15.75" thickBot="1" x14ac:dyDescent="0.3">
      <c r="B16" s="431"/>
      <c r="C16" s="223"/>
      <c r="D16" s="225">
        <f>D15/$D$31</f>
        <v>0.13223317413282717</v>
      </c>
      <c r="E16" s="265"/>
      <c r="F16" s="217"/>
      <c r="G16" s="217"/>
      <c r="H16" s="217"/>
      <c r="I16" s="217">
        <v>0.1</v>
      </c>
      <c r="J16" s="217">
        <v>0.2</v>
      </c>
      <c r="K16" s="217">
        <v>0.5</v>
      </c>
      <c r="L16" s="217">
        <v>0.2</v>
      </c>
      <c r="M16" s="217"/>
      <c r="N16" s="217"/>
      <c r="O16" s="217"/>
      <c r="P16" s="217"/>
      <c r="Q16" s="217"/>
    </row>
    <row r="17" spans="2:19" x14ac:dyDescent="0.25">
      <c r="B17" s="430">
        <v>5</v>
      </c>
      <c r="C17" s="222" t="str">
        <f>ORÇAMENTO!D25</f>
        <v>QUADRA DE AREIA</v>
      </c>
      <c r="D17" s="224">
        <f>ORÇAMENTO!I25</f>
        <v>46501.744644315178</v>
      </c>
      <c r="E17" s="265"/>
      <c r="F17" s="216">
        <f t="shared" ref="F17:Q17" si="4">$D17*F18</f>
        <v>0</v>
      </c>
      <c r="G17" s="216">
        <f t="shared" si="4"/>
        <v>0</v>
      </c>
      <c r="H17" s="216">
        <f t="shared" si="4"/>
        <v>0</v>
      </c>
      <c r="I17" s="216">
        <f t="shared" si="4"/>
        <v>0</v>
      </c>
      <c r="J17" s="216">
        <f t="shared" si="4"/>
        <v>4650.1744644315177</v>
      </c>
      <c r="K17" s="216">
        <f t="shared" si="4"/>
        <v>9300.3489288630353</v>
      </c>
      <c r="L17" s="216">
        <f t="shared" si="4"/>
        <v>9300.3489288630353</v>
      </c>
      <c r="M17" s="216">
        <f t="shared" si="4"/>
        <v>9300.3489288630353</v>
      </c>
      <c r="N17" s="216">
        <f t="shared" si="4"/>
        <v>9300.3489288630353</v>
      </c>
      <c r="O17" s="216">
        <f t="shared" si="4"/>
        <v>4650.1744644315177</v>
      </c>
      <c r="P17" s="216">
        <f t="shared" si="4"/>
        <v>0</v>
      </c>
      <c r="Q17" s="216">
        <f t="shared" si="4"/>
        <v>0</v>
      </c>
    </row>
    <row r="18" spans="2:19" ht="15.75" thickBot="1" x14ac:dyDescent="0.3">
      <c r="B18" s="431"/>
      <c r="C18" s="223"/>
      <c r="D18" s="225">
        <f>D17/$D$31</f>
        <v>0.13819954021003072</v>
      </c>
      <c r="E18" s="265"/>
      <c r="F18" s="217"/>
      <c r="G18" s="217"/>
      <c r="H18" s="217"/>
      <c r="I18" s="217"/>
      <c r="J18" s="217">
        <v>0.1</v>
      </c>
      <c r="K18" s="217">
        <v>0.2</v>
      </c>
      <c r="L18" s="217">
        <v>0.2</v>
      </c>
      <c r="M18" s="217">
        <v>0.2</v>
      </c>
      <c r="N18" s="217">
        <v>0.2</v>
      </c>
      <c r="O18" s="217">
        <v>0.1</v>
      </c>
      <c r="P18" s="217"/>
      <c r="Q18" s="217"/>
      <c r="S18" s="221"/>
    </row>
    <row r="19" spans="2:19" x14ac:dyDescent="0.25">
      <c r="B19" s="430">
        <v>6</v>
      </c>
      <c r="C19" s="226" t="str">
        <f>ORÇAMENTO!D36</f>
        <v>RAMPA E ESCADA</v>
      </c>
      <c r="D19" s="224">
        <f>ORÇAMENTO!I36</f>
        <v>11684.627454308842</v>
      </c>
      <c r="E19" s="265"/>
      <c r="F19" s="216">
        <f t="shared" ref="F19:Q19" si="5">$D19*F20</f>
        <v>0</v>
      </c>
      <c r="G19" s="216">
        <f t="shared" si="5"/>
        <v>0</v>
      </c>
      <c r="H19" s="216">
        <f t="shared" si="5"/>
        <v>0</v>
      </c>
      <c r="I19" s="216">
        <f t="shared" si="5"/>
        <v>1752.6941181463262</v>
      </c>
      <c r="J19" s="216">
        <f t="shared" si="5"/>
        <v>2921.1568635772105</v>
      </c>
      <c r="K19" s="216">
        <f t="shared" si="5"/>
        <v>2921.1568635772105</v>
      </c>
      <c r="L19" s="216">
        <f t="shared" si="5"/>
        <v>1752.6941181463262</v>
      </c>
      <c r="M19" s="216">
        <f t="shared" si="5"/>
        <v>1752.6941181463262</v>
      </c>
      <c r="N19" s="216">
        <f t="shared" si="5"/>
        <v>584.23137271544215</v>
      </c>
      <c r="O19" s="216">
        <f t="shared" si="5"/>
        <v>0</v>
      </c>
      <c r="P19" s="216">
        <f t="shared" si="5"/>
        <v>0</v>
      </c>
      <c r="Q19" s="216">
        <f t="shared" si="5"/>
        <v>0</v>
      </c>
    </row>
    <row r="20" spans="2:19" ht="15.75" thickBot="1" x14ac:dyDescent="0.3">
      <c r="B20" s="431"/>
      <c r="C20" s="227"/>
      <c r="D20" s="225">
        <f>D19/$D$31</f>
        <v>3.4725796936489646E-2</v>
      </c>
      <c r="E20" s="265"/>
      <c r="F20" s="217"/>
      <c r="G20" s="217"/>
      <c r="H20" s="217"/>
      <c r="I20" s="217">
        <v>0.15</v>
      </c>
      <c r="J20" s="217">
        <v>0.25</v>
      </c>
      <c r="K20" s="217">
        <v>0.25</v>
      </c>
      <c r="L20" s="217">
        <v>0.15</v>
      </c>
      <c r="M20" s="217">
        <v>0.15</v>
      </c>
      <c r="N20" s="217">
        <v>0.05</v>
      </c>
      <c r="O20" s="217"/>
      <c r="P20" s="217"/>
      <c r="Q20" s="217"/>
    </row>
    <row r="21" spans="2:19" x14ac:dyDescent="0.25">
      <c r="B21" s="430">
        <v>7</v>
      </c>
      <c r="C21" s="226" t="str">
        <f>ORÇAMENTO!D41</f>
        <v>ILUMINAÇÃO</v>
      </c>
      <c r="D21" s="224">
        <f>ORÇAMENTO!I41</f>
        <v>47802.093702931481</v>
      </c>
      <c r="E21" s="265"/>
      <c r="F21" s="216">
        <f t="shared" ref="F21:Q21" si="6">$D21*F22</f>
        <v>0</v>
      </c>
      <c r="G21" s="216">
        <f t="shared" si="6"/>
        <v>0</v>
      </c>
      <c r="H21" s="216">
        <f t="shared" si="6"/>
        <v>4780.2093702931479</v>
      </c>
      <c r="I21" s="216">
        <f t="shared" si="6"/>
        <v>7170.3140554397223</v>
      </c>
      <c r="J21" s="216">
        <f t="shared" si="6"/>
        <v>9560.4187405862958</v>
      </c>
      <c r="K21" s="216">
        <f t="shared" si="6"/>
        <v>9560.4187405862958</v>
      </c>
      <c r="L21" s="216">
        <f t="shared" si="6"/>
        <v>7170.3140554397223</v>
      </c>
      <c r="M21" s="216">
        <f t="shared" si="6"/>
        <v>4780.2093702931479</v>
      </c>
      <c r="N21" s="216">
        <f t="shared" si="6"/>
        <v>0</v>
      </c>
      <c r="O21" s="216">
        <f t="shared" si="6"/>
        <v>0</v>
      </c>
      <c r="P21" s="216">
        <f t="shared" si="6"/>
        <v>4780.2093702931479</v>
      </c>
      <c r="Q21" s="216">
        <f t="shared" si="6"/>
        <v>0</v>
      </c>
    </row>
    <row r="22" spans="2:19" ht="15.75" thickBot="1" x14ac:dyDescent="0.3">
      <c r="B22" s="431"/>
      <c r="C22" s="223"/>
      <c r="D22" s="225">
        <f>D21/$D$31</f>
        <v>0.14206407568902998</v>
      </c>
      <c r="E22" s="265"/>
      <c r="F22" s="217"/>
      <c r="G22" s="217"/>
      <c r="H22" s="217">
        <v>0.1</v>
      </c>
      <c r="I22" s="217">
        <v>0.15</v>
      </c>
      <c r="J22" s="217">
        <v>0.2</v>
      </c>
      <c r="K22" s="217">
        <v>0.2</v>
      </c>
      <c r="L22" s="217">
        <v>0.15</v>
      </c>
      <c r="M22" s="217">
        <v>0.1</v>
      </c>
      <c r="N22" s="217"/>
      <c r="O22" s="217"/>
      <c r="P22" s="217">
        <v>0.1</v>
      </c>
      <c r="Q22" s="217"/>
    </row>
    <row r="23" spans="2:19" x14ac:dyDescent="0.25">
      <c r="B23" s="430">
        <v>8</v>
      </c>
      <c r="C23" s="226" t="str">
        <f>ORÇAMENTO!D57</f>
        <v>MISCELANEAS DE ACESSIBILIDADE</v>
      </c>
      <c r="D23" s="224">
        <f>ORÇAMENTO!I57</f>
        <v>765.81112140458799</v>
      </c>
      <c r="E23" s="265"/>
      <c r="F23" s="216">
        <f t="shared" ref="F23:Q29" si="7">$D23*F24</f>
        <v>0</v>
      </c>
      <c r="G23" s="216">
        <f t="shared" si="7"/>
        <v>0</v>
      </c>
      <c r="H23" s="216">
        <f t="shared" si="7"/>
        <v>0</v>
      </c>
      <c r="I23" s="216">
        <f t="shared" si="7"/>
        <v>0</v>
      </c>
      <c r="J23" s="216">
        <f t="shared" si="7"/>
        <v>0</v>
      </c>
      <c r="K23" s="216">
        <f t="shared" si="7"/>
        <v>0</v>
      </c>
      <c r="L23" s="216">
        <f t="shared" si="7"/>
        <v>0</v>
      </c>
      <c r="M23" s="216">
        <f t="shared" si="7"/>
        <v>0</v>
      </c>
      <c r="N23" s="216">
        <f t="shared" si="7"/>
        <v>0</v>
      </c>
      <c r="O23" s="216">
        <f t="shared" si="7"/>
        <v>765.81112140458799</v>
      </c>
      <c r="P23" s="216">
        <f t="shared" si="7"/>
        <v>0</v>
      </c>
      <c r="Q23" s="216">
        <f t="shared" si="7"/>
        <v>0</v>
      </c>
    </row>
    <row r="24" spans="2:19" ht="15.75" thickBot="1" x14ac:dyDescent="0.3">
      <c r="B24" s="431"/>
      <c r="C24" s="223"/>
      <c r="D24" s="225">
        <f>D23/$D$31</f>
        <v>2.2759306274497022E-3</v>
      </c>
      <c r="E24" s="265"/>
      <c r="F24" s="217"/>
      <c r="G24" s="217"/>
      <c r="H24" s="217"/>
      <c r="I24" s="263"/>
      <c r="J24" s="217"/>
      <c r="K24" s="217"/>
      <c r="L24" s="217"/>
      <c r="M24" s="263"/>
      <c r="N24" s="217"/>
      <c r="O24" s="217">
        <v>1</v>
      </c>
      <c r="P24" s="217"/>
      <c r="Q24" s="263"/>
    </row>
    <row r="25" spans="2:19" s="327" customFormat="1" x14ac:dyDescent="0.25">
      <c r="B25" s="430">
        <v>9</v>
      </c>
      <c r="C25" s="226" t="str">
        <f>ORÇAMENTO!D59</f>
        <v>PLAYGROUND INCLUSIVO</v>
      </c>
      <c r="D25" s="224">
        <f>ORÇAMENTO!I59</f>
        <v>35905.146953058516</v>
      </c>
      <c r="E25" s="265"/>
      <c r="F25" s="216">
        <f t="shared" si="7"/>
        <v>0</v>
      </c>
      <c r="G25" s="216">
        <f t="shared" si="7"/>
        <v>0</v>
      </c>
      <c r="H25" s="216">
        <f t="shared" si="7"/>
        <v>0</v>
      </c>
      <c r="I25" s="216">
        <f t="shared" si="7"/>
        <v>0</v>
      </c>
      <c r="J25" s="216">
        <f t="shared" si="7"/>
        <v>0</v>
      </c>
      <c r="K25" s="216">
        <f t="shared" si="7"/>
        <v>0</v>
      </c>
      <c r="L25" s="216">
        <f t="shared" si="7"/>
        <v>0</v>
      </c>
      <c r="M25" s="216">
        <f t="shared" si="7"/>
        <v>8976.2867382646291</v>
      </c>
      <c r="N25" s="216">
        <f t="shared" si="7"/>
        <v>17952.573476529258</v>
      </c>
      <c r="O25" s="216">
        <f t="shared" si="7"/>
        <v>8976.2867382646291</v>
      </c>
      <c r="P25" s="216">
        <f t="shared" si="7"/>
        <v>0</v>
      </c>
      <c r="Q25" s="216">
        <f t="shared" si="7"/>
        <v>0</v>
      </c>
    </row>
    <row r="26" spans="2:19" s="327" customFormat="1" ht="15.75" thickBot="1" x14ac:dyDescent="0.3">
      <c r="B26" s="431"/>
      <c r="C26" s="223"/>
      <c r="D26" s="225">
        <f>D25/$D$31</f>
        <v>0.10670728244801207</v>
      </c>
      <c r="E26" s="265"/>
      <c r="F26" s="217"/>
      <c r="G26" s="217"/>
      <c r="H26" s="217"/>
      <c r="I26" s="263"/>
      <c r="J26" s="217"/>
      <c r="K26" s="217"/>
      <c r="L26" s="217"/>
      <c r="M26" s="263">
        <v>0.25</v>
      </c>
      <c r="N26" s="217">
        <v>0.5</v>
      </c>
      <c r="O26" s="217">
        <v>0.25</v>
      </c>
      <c r="P26" s="217"/>
      <c r="Q26" s="263"/>
    </row>
    <row r="27" spans="2:19" s="327" customFormat="1" x14ac:dyDescent="0.25">
      <c r="B27" s="430">
        <v>10</v>
      </c>
      <c r="C27" s="226" t="str">
        <f>ORÇAMENTO!D64</f>
        <v>ACADEMIA AO AR LIVRE</v>
      </c>
      <c r="D27" s="224">
        <f>ORÇAMENTO!I64</f>
        <v>19748.661657002573</v>
      </c>
      <c r="E27" s="265"/>
      <c r="F27" s="216">
        <f t="shared" si="7"/>
        <v>0</v>
      </c>
      <c r="G27" s="216">
        <f t="shared" si="7"/>
        <v>0</v>
      </c>
      <c r="H27" s="216">
        <f t="shared" si="7"/>
        <v>0</v>
      </c>
      <c r="I27" s="216">
        <f t="shared" si="7"/>
        <v>0</v>
      </c>
      <c r="J27" s="216">
        <f t="shared" si="7"/>
        <v>0</v>
      </c>
      <c r="K27" s="216">
        <f t="shared" si="7"/>
        <v>0</v>
      </c>
      <c r="L27" s="216">
        <f t="shared" si="7"/>
        <v>0</v>
      </c>
      <c r="M27" s="216">
        <f t="shared" si="7"/>
        <v>4937.1654142506432</v>
      </c>
      <c r="N27" s="216">
        <f t="shared" si="7"/>
        <v>9874.3308285012863</v>
      </c>
      <c r="O27" s="216">
        <f t="shared" si="7"/>
        <v>4937.1654142506432</v>
      </c>
      <c r="P27" s="216">
        <f t="shared" si="7"/>
        <v>0</v>
      </c>
      <c r="Q27" s="216">
        <f t="shared" si="7"/>
        <v>0</v>
      </c>
    </row>
    <row r="28" spans="2:19" s="327" customFormat="1" ht="15.75" thickBot="1" x14ac:dyDescent="0.3">
      <c r="B28" s="431"/>
      <c r="C28" s="223"/>
      <c r="D28" s="225">
        <f>D27/$D$31</f>
        <v>5.8691474516426978E-2</v>
      </c>
      <c r="E28" s="265"/>
      <c r="F28" s="217"/>
      <c r="G28" s="217"/>
      <c r="H28" s="217"/>
      <c r="I28" s="263"/>
      <c r="J28" s="217"/>
      <c r="K28" s="217"/>
      <c r="L28" s="217"/>
      <c r="M28" s="263">
        <v>0.25</v>
      </c>
      <c r="N28" s="217">
        <v>0.5</v>
      </c>
      <c r="O28" s="217">
        <v>0.25</v>
      </c>
      <c r="P28" s="217"/>
      <c r="Q28" s="263"/>
    </row>
    <row r="29" spans="2:19" s="327" customFormat="1" x14ac:dyDescent="0.25">
      <c r="B29" s="430">
        <v>11</v>
      </c>
      <c r="C29" s="226" t="str">
        <f>ORÇAMENTO!D70</f>
        <v>SERVIÇOS COMPLEMENTARES</v>
      </c>
      <c r="D29" s="224">
        <f>ORÇAMENTO!I70</f>
        <v>28356.660042041898</v>
      </c>
      <c r="E29" s="265"/>
      <c r="F29" s="216">
        <f t="shared" si="7"/>
        <v>0</v>
      </c>
      <c r="G29" s="216">
        <f t="shared" si="7"/>
        <v>0</v>
      </c>
      <c r="H29" s="216">
        <f t="shared" si="7"/>
        <v>0</v>
      </c>
      <c r="I29" s="216">
        <f t="shared" si="7"/>
        <v>0</v>
      </c>
      <c r="J29" s="216">
        <f t="shared" si="7"/>
        <v>0</v>
      </c>
      <c r="K29" s="216">
        <f t="shared" si="7"/>
        <v>0</v>
      </c>
      <c r="L29" s="216">
        <f t="shared" si="7"/>
        <v>0</v>
      </c>
      <c r="M29" s="216">
        <f t="shared" si="7"/>
        <v>0</v>
      </c>
      <c r="N29" s="216">
        <f t="shared" si="7"/>
        <v>7089.1650105104745</v>
      </c>
      <c r="O29" s="216">
        <f t="shared" si="7"/>
        <v>7089.1650105104745</v>
      </c>
      <c r="P29" s="216">
        <f t="shared" si="7"/>
        <v>7089.1650105104745</v>
      </c>
      <c r="Q29" s="216">
        <f t="shared" si="7"/>
        <v>7089.1650105104745</v>
      </c>
    </row>
    <row r="30" spans="2:19" s="327" customFormat="1" ht="15.75" thickBot="1" x14ac:dyDescent="0.3">
      <c r="B30" s="431"/>
      <c r="C30" s="223"/>
      <c r="D30" s="225">
        <f>D29/$D$31</f>
        <v>8.4273771009609255E-2</v>
      </c>
      <c r="E30" s="265"/>
      <c r="F30" s="217"/>
      <c r="G30" s="217"/>
      <c r="H30" s="217"/>
      <c r="I30" s="263"/>
      <c r="J30" s="217"/>
      <c r="K30" s="217"/>
      <c r="L30" s="217"/>
      <c r="M30" s="263"/>
      <c r="N30" s="217">
        <v>0.25</v>
      </c>
      <c r="O30" s="217">
        <v>0.25</v>
      </c>
      <c r="P30" s="217">
        <v>0.25</v>
      </c>
      <c r="Q30" s="263">
        <v>0.25</v>
      </c>
    </row>
    <row r="31" spans="2:19" ht="15.75" thickBot="1" x14ac:dyDescent="0.3">
      <c r="B31" s="218">
        <v>12</v>
      </c>
      <c r="C31" s="219" t="s">
        <v>308</v>
      </c>
      <c r="D31" s="216">
        <f>D9+D11+D13+D15+D17+D19+D21+D23+D25+D27+D29</f>
        <v>336482.62920154067</v>
      </c>
      <c r="E31" s="265"/>
      <c r="F31" s="220">
        <f>F15+F13+F11+F9+F17+F19+F21+F23+F25+F27+F29</f>
        <v>4094.8194437078005</v>
      </c>
      <c r="G31" s="220">
        <f t="shared" ref="G31:Q31" si="8">G15+G13+G11+G9+G17+G19+G21+G23+G25+G27+G29</f>
        <v>10322.571155630332</v>
      </c>
      <c r="H31" s="220">
        <f t="shared" si="8"/>
        <v>15102.780525923481</v>
      </c>
      <c r="I31" s="220">
        <f t="shared" si="8"/>
        <v>23694.995939204266</v>
      </c>
      <c r="J31" s="220">
        <f t="shared" si="8"/>
        <v>42734.370040528534</v>
      </c>
      <c r="K31" s="220">
        <f t="shared" si="8"/>
        <v>63288.796815118025</v>
      </c>
      <c r="L31" s="220">
        <f t="shared" si="8"/>
        <v>39962.04981052623</v>
      </c>
      <c r="M31" s="220">
        <f t="shared" si="8"/>
        <v>39376.599185893807</v>
      </c>
      <c r="N31" s="220">
        <f t="shared" si="8"/>
        <v>51874.541753001206</v>
      </c>
      <c r="O31" s="220">
        <f t="shared" si="8"/>
        <v>26418.602748861853</v>
      </c>
      <c r="P31" s="220">
        <f t="shared" si="8"/>
        <v>11869.374380803623</v>
      </c>
      <c r="Q31" s="220">
        <f t="shared" si="8"/>
        <v>7743.1274023414981</v>
      </c>
    </row>
    <row r="32" spans="2:19" ht="15.75" thickBot="1" x14ac:dyDescent="0.3">
      <c r="B32" s="311">
        <v>13</v>
      </c>
      <c r="C32" s="312" t="s">
        <v>309</v>
      </c>
      <c r="D32" s="313">
        <f>D18+D16+D14+D12+D10+D20+D22+D24+D26+D28+D30</f>
        <v>1</v>
      </c>
      <c r="E32" s="265"/>
      <c r="F32" s="314">
        <f>F31</f>
        <v>4094.8194437078005</v>
      </c>
      <c r="G32" s="315">
        <f>G31+F32</f>
        <v>14417.390599338132</v>
      </c>
      <c r="H32" s="315">
        <f t="shared" ref="H32:Q32" si="9">H31+G32</f>
        <v>29520.171125261615</v>
      </c>
      <c r="I32" s="315">
        <f t="shared" si="9"/>
        <v>53215.167064465881</v>
      </c>
      <c r="J32" s="315">
        <f t="shared" si="9"/>
        <v>95949.537104994408</v>
      </c>
      <c r="K32" s="315">
        <f t="shared" si="9"/>
        <v>159238.33392011243</v>
      </c>
      <c r="L32" s="315">
        <f t="shared" si="9"/>
        <v>199200.38373063866</v>
      </c>
      <c r="M32" s="315">
        <f t="shared" si="9"/>
        <v>238576.98291653246</v>
      </c>
      <c r="N32" s="315">
        <f t="shared" si="9"/>
        <v>290451.52466953365</v>
      </c>
      <c r="O32" s="315">
        <f t="shared" si="9"/>
        <v>316870.12741839548</v>
      </c>
      <c r="P32" s="315">
        <f t="shared" si="9"/>
        <v>328739.50179919909</v>
      </c>
      <c r="Q32" s="315">
        <f t="shared" si="9"/>
        <v>336482.62920154061</v>
      </c>
    </row>
    <row r="33" spans="2:17" x14ac:dyDescent="0.25">
      <c r="B33" s="316"/>
      <c r="C33" s="317"/>
      <c r="D33" s="318"/>
      <c r="E33" s="319"/>
      <c r="F33" s="320"/>
      <c r="G33" s="320"/>
      <c r="H33" s="320"/>
      <c r="I33" s="320"/>
      <c r="J33" s="320"/>
      <c r="K33" s="320"/>
      <c r="L33" s="320"/>
      <c r="M33" s="320"/>
      <c r="N33" s="320"/>
      <c r="O33" s="320"/>
      <c r="P33" s="320"/>
      <c r="Q33" s="321"/>
    </row>
    <row r="34" spans="2:17" x14ac:dyDescent="0.25">
      <c r="B34" s="266"/>
      <c r="C34" s="267"/>
      <c r="D34" s="268"/>
      <c r="E34" s="269"/>
      <c r="F34" s="270"/>
      <c r="G34" s="270"/>
      <c r="H34" s="270"/>
      <c r="I34" s="270"/>
      <c r="J34" s="270"/>
      <c r="K34" s="270"/>
      <c r="L34" s="270"/>
      <c r="M34" s="270"/>
      <c r="N34" s="270"/>
      <c r="O34" s="270"/>
      <c r="P34" s="270"/>
      <c r="Q34" s="271"/>
    </row>
    <row r="35" spans="2:17" x14ac:dyDescent="0.25">
      <c r="B35" s="266"/>
      <c r="C35" s="267"/>
      <c r="D35" s="268"/>
      <c r="E35" s="269"/>
      <c r="F35" s="270"/>
      <c r="G35" s="270"/>
      <c r="H35" s="270"/>
      <c r="I35" s="270"/>
      <c r="J35" s="270"/>
      <c r="K35" s="270"/>
      <c r="L35" s="270"/>
      <c r="M35" s="270"/>
      <c r="N35" s="270"/>
      <c r="O35" s="270"/>
      <c r="P35" s="270"/>
      <c r="Q35" s="271"/>
    </row>
    <row r="36" spans="2:17" x14ac:dyDescent="0.25">
      <c r="B36" s="266"/>
      <c r="C36" s="267"/>
      <c r="D36" s="268"/>
      <c r="E36" s="269"/>
      <c r="F36" s="270"/>
      <c r="G36" s="270"/>
      <c r="H36" s="270"/>
      <c r="I36" s="270"/>
      <c r="J36" s="270"/>
      <c r="K36" s="270"/>
      <c r="L36" s="270"/>
      <c r="M36" s="270"/>
      <c r="N36" s="270"/>
      <c r="O36" s="270"/>
      <c r="P36" s="270"/>
      <c r="Q36" s="271"/>
    </row>
    <row r="37" spans="2:17" x14ac:dyDescent="0.25">
      <c r="B37" s="266"/>
      <c r="C37" s="267"/>
      <c r="D37" s="268"/>
      <c r="E37" s="269"/>
      <c r="F37" s="270"/>
      <c r="G37" s="270"/>
      <c r="H37" s="270"/>
      <c r="I37" s="270"/>
      <c r="J37" s="270"/>
      <c r="K37" s="270"/>
      <c r="L37" s="270"/>
      <c r="M37" s="270"/>
      <c r="N37" s="270"/>
      <c r="O37" s="270"/>
      <c r="P37" s="270"/>
      <c r="Q37" s="271"/>
    </row>
    <row r="38" spans="2:17" x14ac:dyDescent="0.25">
      <c r="B38" s="266"/>
      <c r="C38" s="267"/>
      <c r="D38" s="268"/>
      <c r="E38" s="269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1"/>
    </row>
    <row r="39" spans="2:17" x14ac:dyDescent="0.25">
      <c r="B39" s="266"/>
      <c r="C39" s="267"/>
      <c r="D39" s="268"/>
      <c r="E39" s="269"/>
      <c r="F39" s="270"/>
      <c r="G39" s="270"/>
      <c r="H39" s="270"/>
      <c r="I39" s="270"/>
      <c r="J39" s="270"/>
      <c r="K39" s="270"/>
      <c r="L39" s="270"/>
      <c r="M39" s="270"/>
      <c r="N39" s="270"/>
      <c r="O39" s="270"/>
      <c r="P39" s="270"/>
      <c r="Q39" s="271"/>
    </row>
    <row r="40" spans="2:17" x14ac:dyDescent="0.25">
      <c r="B40" s="266"/>
      <c r="C40" s="267"/>
      <c r="D40" s="268"/>
      <c r="E40" s="269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1"/>
    </row>
    <row r="41" spans="2:17" x14ac:dyDescent="0.25">
      <c r="B41" s="266"/>
      <c r="C41" s="267"/>
      <c r="D41" s="268"/>
      <c r="E41" s="269"/>
      <c r="F41" s="270"/>
      <c r="G41" s="270"/>
      <c r="H41" s="270"/>
      <c r="I41" s="270"/>
      <c r="J41" s="270"/>
      <c r="K41" s="270"/>
      <c r="L41" s="270"/>
      <c r="M41" s="270"/>
      <c r="N41" s="270"/>
      <c r="O41" s="270"/>
      <c r="P41" s="270"/>
      <c r="Q41" s="271"/>
    </row>
    <row r="42" spans="2:17" x14ac:dyDescent="0.25">
      <c r="B42" s="266"/>
      <c r="C42" s="267"/>
      <c r="D42" s="268"/>
      <c r="E42" s="269"/>
      <c r="F42" s="270"/>
      <c r="G42" s="270"/>
      <c r="H42" s="270"/>
      <c r="I42" s="270"/>
      <c r="J42" s="270"/>
      <c r="K42" s="270"/>
      <c r="L42" s="270"/>
      <c r="M42" s="270"/>
      <c r="N42" s="270"/>
      <c r="O42" s="270"/>
      <c r="P42" s="270"/>
      <c r="Q42" s="271"/>
    </row>
    <row r="43" spans="2:17" x14ac:dyDescent="0.25">
      <c r="B43" s="266"/>
      <c r="C43" s="267"/>
      <c r="D43" s="268"/>
      <c r="E43" s="269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1"/>
    </row>
    <row r="44" spans="2:17" x14ac:dyDescent="0.25">
      <c r="B44" s="266"/>
      <c r="C44" s="267"/>
      <c r="D44" s="268"/>
      <c r="E44" s="269"/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1"/>
    </row>
    <row r="45" spans="2:17" x14ac:dyDescent="0.25">
      <c r="B45" s="266"/>
      <c r="C45" s="267"/>
      <c r="D45" s="268"/>
      <c r="E45" s="269"/>
      <c r="F45" s="270"/>
      <c r="G45" s="270"/>
      <c r="H45" s="270"/>
      <c r="I45" s="270"/>
      <c r="J45" s="270"/>
      <c r="K45" s="270"/>
      <c r="L45" s="270"/>
      <c r="M45" s="270"/>
      <c r="N45" s="270"/>
      <c r="O45" s="270"/>
      <c r="P45" s="270"/>
      <c r="Q45" s="271"/>
    </row>
    <row r="46" spans="2:17" x14ac:dyDescent="0.25">
      <c r="B46" s="266"/>
      <c r="C46" s="267"/>
      <c r="D46" s="268"/>
      <c r="E46" s="269"/>
      <c r="F46" s="270"/>
      <c r="G46" s="270"/>
      <c r="H46" s="270"/>
      <c r="I46" s="270"/>
      <c r="J46" s="270"/>
      <c r="K46" s="270"/>
      <c r="L46" s="270"/>
      <c r="M46" s="270"/>
      <c r="N46" s="270"/>
      <c r="O46" s="270"/>
      <c r="P46" s="270"/>
      <c r="Q46" s="271"/>
    </row>
    <row r="47" spans="2:17" x14ac:dyDescent="0.25">
      <c r="B47" s="266"/>
      <c r="C47" s="267"/>
      <c r="D47" s="268"/>
      <c r="E47" s="269"/>
      <c r="F47" s="270"/>
      <c r="G47" s="270"/>
      <c r="H47" s="270"/>
      <c r="I47" s="270"/>
      <c r="J47" s="270"/>
      <c r="K47" s="270"/>
      <c r="L47" s="270"/>
      <c r="M47" s="270"/>
      <c r="N47" s="270"/>
      <c r="O47" s="270"/>
      <c r="P47" s="270"/>
      <c r="Q47" s="271"/>
    </row>
    <row r="48" spans="2:17" x14ac:dyDescent="0.25">
      <c r="B48" s="266"/>
      <c r="C48" s="267"/>
      <c r="D48" s="268"/>
      <c r="E48" s="269"/>
      <c r="F48" s="270"/>
      <c r="G48" s="270"/>
      <c r="H48" s="270"/>
      <c r="I48" s="270"/>
      <c r="J48" s="270"/>
      <c r="K48" s="270"/>
      <c r="L48" s="270"/>
      <c r="M48" s="270"/>
      <c r="N48" s="270"/>
      <c r="O48" s="270"/>
      <c r="P48" s="270"/>
      <c r="Q48" s="271"/>
    </row>
    <row r="49" spans="2:17" x14ac:dyDescent="0.25">
      <c r="B49" s="266"/>
      <c r="C49" s="267"/>
      <c r="D49" s="268"/>
      <c r="E49" s="269"/>
      <c r="F49" s="270"/>
      <c r="G49" s="270"/>
      <c r="H49" s="270"/>
      <c r="I49" s="270"/>
      <c r="J49" s="270"/>
      <c r="K49" s="270"/>
      <c r="L49" s="270"/>
      <c r="M49" s="270"/>
      <c r="N49" s="270"/>
      <c r="O49" s="270"/>
      <c r="P49" s="270"/>
      <c r="Q49" s="271"/>
    </row>
    <row r="50" spans="2:17" x14ac:dyDescent="0.25">
      <c r="B50" s="266"/>
      <c r="C50" s="267"/>
      <c r="D50" s="268"/>
      <c r="E50" s="269"/>
      <c r="F50" s="270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1"/>
    </row>
    <row r="51" spans="2:17" x14ac:dyDescent="0.25">
      <c r="B51" s="266"/>
      <c r="C51" s="267"/>
      <c r="D51" s="268"/>
      <c r="E51" s="269"/>
      <c r="F51" s="270"/>
      <c r="G51" s="270"/>
      <c r="H51" s="270"/>
      <c r="I51" s="270"/>
      <c r="J51" s="270"/>
      <c r="K51" s="270"/>
      <c r="L51" s="270"/>
      <c r="M51" s="270"/>
      <c r="N51" s="270"/>
      <c r="O51" s="270"/>
      <c r="P51" s="270"/>
      <c r="Q51" s="271"/>
    </row>
    <row r="52" spans="2:17" x14ac:dyDescent="0.25">
      <c r="B52" s="266"/>
      <c r="C52" s="267"/>
      <c r="D52" s="268"/>
      <c r="E52" s="269"/>
      <c r="F52" s="270"/>
      <c r="G52" s="270"/>
      <c r="H52" s="270"/>
      <c r="I52" s="270"/>
      <c r="J52" s="270"/>
      <c r="K52" s="270"/>
      <c r="L52" s="270"/>
      <c r="M52" s="270"/>
      <c r="N52" s="270"/>
      <c r="O52" s="270"/>
      <c r="P52" s="270"/>
      <c r="Q52" s="271"/>
    </row>
    <row r="53" spans="2:17" x14ac:dyDescent="0.25">
      <c r="B53" s="266"/>
      <c r="C53" s="267"/>
      <c r="D53" s="268"/>
      <c r="E53" s="269"/>
      <c r="F53" s="270"/>
      <c r="G53" s="270"/>
      <c r="H53" s="270"/>
      <c r="I53" s="270"/>
      <c r="J53" s="270"/>
      <c r="K53" s="270"/>
      <c r="L53" s="270"/>
      <c r="M53" s="270"/>
      <c r="N53" s="270"/>
      <c r="O53" s="270"/>
      <c r="P53" s="270"/>
      <c r="Q53" s="271"/>
    </row>
    <row r="54" spans="2:17" x14ac:dyDescent="0.25">
      <c r="B54" s="266"/>
      <c r="C54" s="267"/>
      <c r="D54" s="268"/>
      <c r="E54" s="269"/>
      <c r="F54" s="270"/>
      <c r="G54" s="270"/>
      <c r="H54" s="270"/>
      <c r="I54" s="270"/>
      <c r="J54" s="270"/>
      <c r="K54" s="270"/>
      <c r="L54" s="270"/>
      <c r="M54" s="270"/>
      <c r="N54" s="270"/>
      <c r="O54" s="270"/>
      <c r="P54" s="270"/>
      <c r="Q54" s="271"/>
    </row>
    <row r="55" spans="2:17" x14ac:dyDescent="0.25">
      <c r="B55" s="266"/>
      <c r="C55" s="267"/>
      <c r="D55" s="268"/>
      <c r="E55" s="269"/>
      <c r="F55" s="270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1"/>
    </row>
    <row r="56" spans="2:17" x14ac:dyDescent="0.25">
      <c r="B56" s="266"/>
      <c r="C56" s="267"/>
      <c r="D56" s="268"/>
      <c r="E56" s="269"/>
      <c r="F56" s="270"/>
      <c r="G56" s="270"/>
      <c r="H56" s="270"/>
      <c r="I56" s="270"/>
      <c r="J56" s="270"/>
      <c r="K56" s="270"/>
      <c r="L56" s="270"/>
      <c r="M56" s="270"/>
      <c r="N56" s="270"/>
      <c r="O56" s="270"/>
      <c r="P56" s="270"/>
      <c r="Q56" s="271"/>
    </row>
    <row r="57" spans="2:17" x14ac:dyDescent="0.25">
      <c r="B57" s="266"/>
      <c r="C57" s="267"/>
      <c r="D57" s="268"/>
      <c r="E57" s="269"/>
      <c r="F57" s="270"/>
      <c r="G57" s="270"/>
      <c r="H57" s="270"/>
      <c r="I57" s="270"/>
      <c r="J57" s="270"/>
      <c r="K57" s="270"/>
      <c r="L57" s="270"/>
      <c r="M57" s="270"/>
      <c r="N57" s="270"/>
      <c r="O57" s="270"/>
      <c r="P57" s="270"/>
      <c r="Q57" s="271"/>
    </row>
    <row r="58" spans="2:17" x14ac:dyDescent="0.25">
      <c r="B58" s="266"/>
      <c r="C58" s="267"/>
      <c r="D58" s="268"/>
      <c r="E58" s="269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0"/>
      <c r="Q58" s="271"/>
    </row>
    <row r="59" spans="2:17" x14ac:dyDescent="0.25">
      <c r="B59" s="266"/>
      <c r="C59" s="267"/>
      <c r="D59" s="268"/>
      <c r="E59" s="269"/>
      <c r="F59" s="270"/>
      <c r="G59" s="270"/>
      <c r="H59" s="270"/>
      <c r="I59" s="270"/>
      <c r="J59" s="270"/>
      <c r="K59" s="270"/>
      <c r="L59" s="270"/>
      <c r="M59" s="270"/>
      <c r="N59" s="270"/>
      <c r="O59" s="270"/>
      <c r="P59" s="270"/>
      <c r="Q59" s="271"/>
    </row>
    <row r="60" spans="2:17" x14ac:dyDescent="0.25">
      <c r="B60" s="266"/>
      <c r="C60" s="267"/>
      <c r="D60" s="268"/>
      <c r="E60" s="269"/>
      <c r="F60" s="270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1"/>
    </row>
    <row r="61" spans="2:17" x14ac:dyDescent="0.25">
      <c r="B61" s="266"/>
      <c r="C61" s="267"/>
      <c r="D61" s="268"/>
      <c r="E61" s="269"/>
      <c r="F61" s="270"/>
      <c r="G61" s="270"/>
      <c r="H61" s="270"/>
      <c r="I61" s="270"/>
      <c r="J61" s="270"/>
      <c r="K61" s="270"/>
      <c r="L61" s="270"/>
      <c r="M61" s="270"/>
      <c r="N61" s="270"/>
      <c r="O61" s="270"/>
      <c r="P61" s="270"/>
      <c r="Q61" s="271"/>
    </row>
    <row r="62" spans="2:17" x14ac:dyDescent="0.25">
      <c r="B62" s="266"/>
      <c r="C62" s="267"/>
      <c r="D62" s="268"/>
      <c r="E62" s="269"/>
      <c r="F62" s="270"/>
      <c r="G62" s="270"/>
      <c r="H62" s="270"/>
      <c r="I62" s="270"/>
      <c r="J62" s="270"/>
      <c r="K62" s="270"/>
      <c r="L62" s="270"/>
      <c r="M62" s="270"/>
      <c r="N62" s="270"/>
      <c r="O62" s="270"/>
      <c r="P62" s="270"/>
      <c r="Q62" s="271"/>
    </row>
    <row r="63" spans="2:17" x14ac:dyDescent="0.25">
      <c r="B63" s="266"/>
      <c r="C63" s="267"/>
      <c r="D63" s="268"/>
      <c r="E63" s="269"/>
      <c r="F63" s="270"/>
      <c r="G63" s="270"/>
      <c r="H63" s="270"/>
      <c r="I63" s="270"/>
      <c r="J63" s="270"/>
      <c r="K63" s="270"/>
      <c r="L63" s="270"/>
      <c r="M63" s="270"/>
      <c r="N63" s="270"/>
      <c r="O63" s="270"/>
      <c r="P63" s="270"/>
      <c r="Q63" s="271"/>
    </row>
    <row r="64" spans="2:17" x14ac:dyDescent="0.25">
      <c r="B64" s="266"/>
      <c r="C64" s="267"/>
      <c r="D64" s="268"/>
      <c r="E64" s="269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1"/>
    </row>
    <row r="65" spans="2:17" x14ac:dyDescent="0.25">
      <c r="B65" s="266"/>
      <c r="C65" s="267"/>
      <c r="D65" s="268"/>
      <c r="E65" s="269"/>
      <c r="F65" s="270"/>
      <c r="G65" s="270"/>
      <c r="H65" s="270"/>
      <c r="I65" s="270"/>
      <c r="J65" s="270"/>
      <c r="K65" s="270"/>
      <c r="L65" s="270"/>
      <c r="M65" s="270"/>
      <c r="N65" s="270"/>
      <c r="O65" s="270"/>
      <c r="P65" s="270"/>
      <c r="Q65" s="271"/>
    </row>
    <row r="66" spans="2:17" x14ac:dyDescent="0.25">
      <c r="B66" s="266"/>
      <c r="C66" s="267"/>
      <c r="D66" s="268"/>
      <c r="E66" s="269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0"/>
      <c r="Q66" s="271"/>
    </row>
    <row r="67" spans="2:17" x14ac:dyDescent="0.25">
      <c r="B67" s="266"/>
      <c r="C67" s="267"/>
      <c r="D67" s="268"/>
      <c r="E67" s="269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0"/>
      <c r="Q67" s="271"/>
    </row>
    <row r="68" spans="2:17" ht="15.75" thickBot="1" x14ac:dyDescent="0.3">
      <c r="B68" s="428" t="s">
        <v>485</v>
      </c>
      <c r="C68" s="429"/>
      <c r="D68" s="322"/>
      <c r="E68" s="323"/>
      <c r="F68" s="323"/>
      <c r="G68" s="323"/>
      <c r="H68" s="323"/>
      <c r="I68" s="323"/>
      <c r="J68" s="323"/>
      <c r="K68" s="323"/>
      <c r="L68" s="323"/>
      <c r="M68" s="323"/>
      <c r="N68" s="308"/>
      <c r="O68" s="323" t="s">
        <v>99</v>
      </c>
      <c r="P68" s="308"/>
      <c r="Q68" s="309"/>
    </row>
  </sheetData>
  <mergeCells count="18">
    <mergeCell ref="B27:B28"/>
    <mergeCell ref="B29:B30"/>
    <mergeCell ref="B3:Q4"/>
    <mergeCell ref="D5:Q6"/>
    <mergeCell ref="F7:Q7"/>
    <mergeCell ref="B68:C68"/>
    <mergeCell ref="B9:B10"/>
    <mergeCell ref="B11:B12"/>
    <mergeCell ref="B13:B14"/>
    <mergeCell ref="B15:B16"/>
    <mergeCell ref="B17:B18"/>
    <mergeCell ref="D7:D8"/>
    <mergeCell ref="C7:C8"/>
    <mergeCell ref="B7:B8"/>
    <mergeCell ref="B19:B20"/>
    <mergeCell ref="B21:B22"/>
    <mergeCell ref="B23:B24"/>
    <mergeCell ref="B25:B26"/>
  </mergeCells>
  <conditionalFormatting sqref="F31:Q3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{EB27278E-81CC-4D95-8762-B3F648F01EA7}</x14:id>
        </ext>
      </extLst>
    </cfRule>
  </conditionalFormatting>
  <pageMargins left="0.511811024" right="0.511811024" top="0.78740157499999996" bottom="0.78740157499999996" header="0.31496062000000002" footer="0.31496062000000002"/>
  <pageSetup paperSize="8" scale="71" orientation="landscape" r:id="rId1"/>
  <ignoredErrors>
    <ignoredError sqref="F8:I8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27278E-81CC-4D95-8762-B3F648F01E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F31:Q31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A1:N136"/>
  <sheetViews>
    <sheetView view="pageBreakPreview" zoomScale="85" zoomScaleNormal="100" zoomScaleSheetLayoutView="85" workbookViewId="0">
      <selection activeCell="J11" sqref="J11"/>
    </sheetView>
  </sheetViews>
  <sheetFormatPr defaultRowHeight="15" x14ac:dyDescent="0.25"/>
  <cols>
    <col min="1" max="1" width="1.42578125" style="4" customWidth="1"/>
    <col min="2" max="2" width="18" style="207" customWidth="1"/>
    <col min="3" max="3" width="7.7109375" style="4" bestFit="1" customWidth="1"/>
    <col min="4" max="4" width="74" style="4" customWidth="1"/>
    <col min="5" max="5" width="7.5703125" style="207" customWidth="1"/>
    <col min="6" max="6" width="13.42578125" style="211" customWidth="1"/>
    <col min="7" max="7" width="13.85546875" style="207" bestFit="1" customWidth="1"/>
    <col min="8" max="8" width="19.7109375" style="207" bestFit="1" customWidth="1"/>
    <col min="9" max="9" width="22" style="4" bestFit="1" customWidth="1"/>
    <col min="10" max="10" width="23.5703125" style="4" customWidth="1"/>
    <col min="11" max="11" width="22.140625" style="4" customWidth="1"/>
    <col min="12" max="12" width="15.85546875" style="4" bestFit="1" customWidth="1"/>
    <col min="13" max="13" width="16" style="4" bestFit="1" customWidth="1"/>
    <col min="14" max="16384" width="9.140625" style="4"/>
  </cols>
  <sheetData>
    <row r="1" spans="2:11" ht="15.75" thickBot="1" x14ac:dyDescent="0.3"/>
    <row r="2" spans="2:11" ht="17.25" customHeight="1" x14ac:dyDescent="0.25">
      <c r="B2" s="443"/>
      <c r="C2" s="101"/>
      <c r="D2" s="101"/>
      <c r="E2" s="209"/>
      <c r="F2" s="212"/>
      <c r="G2" s="209"/>
      <c r="H2" s="209"/>
      <c r="I2" s="102"/>
    </row>
    <row r="3" spans="2:11" ht="50.25" customHeight="1" x14ac:dyDescent="0.25">
      <c r="B3" s="444" t="s">
        <v>100</v>
      </c>
      <c r="C3" s="356"/>
      <c r="D3" s="356"/>
      <c r="E3" s="356"/>
      <c r="F3" s="356"/>
      <c r="G3" s="356"/>
      <c r="H3" s="356"/>
      <c r="I3" s="445"/>
    </row>
    <row r="4" spans="2:11" ht="1.5" customHeight="1" x14ac:dyDescent="0.25">
      <c r="B4" s="446"/>
      <c r="C4" s="259"/>
      <c r="D4" s="260"/>
      <c r="E4" s="261"/>
      <c r="F4" s="262"/>
      <c r="G4" s="362"/>
      <c r="H4" s="362"/>
      <c r="I4" s="447"/>
    </row>
    <row r="5" spans="2:11" ht="21" customHeight="1" x14ac:dyDescent="0.25">
      <c r="B5" s="448" t="s">
        <v>300</v>
      </c>
      <c r="C5" s="363" t="s">
        <v>469</v>
      </c>
      <c r="D5" s="363"/>
      <c r="E5" s="359" t="s">
        <v>313</v>
      </c>
      <c r="F5" s="359"/>
      <c r="G5" s="364" t="s">
        <v>299</v>
      </c>
      <c r="H5" s="365"/>
      <c r="I5" s="449"/>
    </row>
    <row r="6" spans="2:11" ht="15" customHeight="1" x14ac:dyDescent="0.25">
      <c r="B6" s="448" t="s">
        <v>301</v>
      </c>
      <c r="C6" s="358" t="s">
        <v>484</v>
      </c>
      <c r="D6" s="358"/>
      <c r="E6" s="359" t="s">
        <v>317</v>
      </c>
      <c r="F6" s="359"/>
      <c r="G6" s="360">
        <v>43391</v>
      </c>
      <c r="H6" s="361"/>
      <c r="I6" s="450"/>
    </row>
    <row r="7" spans="2:11" ht="15.75" customHeight="1" x14ac:dyDescent="0.25">
      <c r="B7" s="448" t="s">
        <v>311</v>
      </c>
      <c r="C7" s="358"/>
      <c r="D7" s="358"/>
      <c r="E7" s="359" t="s">
        <v>314</v>
      </c>
      <c r="F7" s="359"/>
      <c r="G7" s="364" t="s">
        <v>461</v>
      </c>
      <c r="H7" s="365"/>
      <c r="I7" s="449"/>
    </row>
    <row r="8" spans="2:11" ht="25.5" customHeight="1" thickBot="1" x14ac:dyDescent="0.3">
      <c r="B8" s="451" t="s">
        <v>312</v>
      </c>
      <c r="C8" s="373" t="s">
        <v>460</v>
      </c>
      <c r="D8" s="374"/>
      <c r="E8" s="375" t="s">
        <v>315</v>
      </c>
      <c r="F8" s="375"/>
      <c r="G8" s="376">
        <f>I76</f>
        <v>336482.62920154061</v>
      </c>
      <c r="H8" s="377"/>
      <c r="I8" s="452"/>
    </row>
    <row r="9" spans="2:11" ht="36.75" customHeight="1" x14ac:dyDescent="0.25">
      <c r="B9" s="272"/>
      <c r="C9" s="273" t="s">
        <v>2</v>
      </c>
      <c r="D9" s="274" t="s">
        <v>316</v>
      </c>
      <c r="E9" s="167" t="s">
        <v>4</v>
      </c>
      <c r="F9" s="275" t="s">
        <v>5</v>
      </c>
      <c r="G9" s="276" t="s">
        <v>6</v>
      </c>
      <c r="H9" s="277" t="s">
        <v>13</v>
      </c>
      <c r="I9" s="277" t="s">
        <v>13</v>
      </c>
    </row>
    <row r="10" spans="2:11" customFormat="1" ht="15.75" x14ac:dyDescent="0.25">
      <c r="B10" s="278"/>
      <c r="C10" s="237">
        <v>1</v>
      </c>
      <c r="D10" s="232" t="s">
        <v>339</v>
      </c>
      <c r="E10" s="230" t="s">
        <v>88</v>
      </c>
      <c r="F10" s="234"/>
      <c r="G10" s="238"/>
      <c r="H10" s="279">
        <f>SUM(H11:H12)</f>
        <v>2063.8200000000002</v>
      </c>
      <c r="I10" s="279">
        <f>SUM(I11:I12)</f>
        <v>2615.8495673240927</v>
      </c>
      <c r="J10" s="4"/>
      <c r="K10" s="4"/>
    </row>
    <row r="11" spans="2:11" customFormat="1" x14ac:dyDescent="0.25">
      <c r="B11" s="336" t="s">
        <v>340</v>
      </c>
      <c r="C11" s="331" t="s">
        <v>19</v>
      </c>
      <c r="D11" s="333" t="s">
        <v>341</v>
      </c>
      <c r="E11" s="331" t="s">
        <v>18</v>
      </c>
      <c r="F11" s="300">
        <v>323.3</v>
      </c>
      <c r="G11" s="299">
        <v>0.9</v>
      </c>
      <c r="H11" s="330">
        <f>G11*F11</f>
        <v>290.97000000000003</v>
      </c>
      <c r="I11" s="330">
        <f t="shared" ref="I11:I48" si="0">H11*(1+$D$104)</f>
        <v>368.79851372905159</v>
      </c>
      <c r="J11" s="228"/>
      <c r="K11" s="4"/>
    </row>
    <row r="12" spans="2:11" customFormat="1" x14ac:dyDescent="0.25">
      <c r="B12" s="336" t="s">
        <v>474</v>
      </c>
      <c r="C12" s="331" t="s">
        <v>93</v>
      </c>
      <c r="D12" s="333" t="s">
        <v>475</v>
      </c>
      <c r="E12" s="331" t="s">
        <v>408</v>
      </c>
      <c r="F12" s="300">
        <v>590.95000000000005</v>
      </c>
      <c r="G12" s="299">
        <v>3</v>
      </c>
      <c r="H12" s="330">
        <f>G12*F12</f>
        <v>1772.8500000000001</v>
      </c>
      <c r="I12" s="330">
        <f t="shared" si="0"/>
        <v>2247.0510535950411</v>
      </c>
      <c r="J12" s="228"/>
      <c r="K12" s="4"/>
    </row>
    <row r="13" spans="2:11" s="228" customFormat="1" ht="15" customHeight="1" x14ac:dyDescent="0.25">
      <c r="B13" s="278"/>
      <c r="C13" s="237">
        <v>2</v>
      </c>
      <c r="D13" s="232" t="s">
        <v>347</v>
      </c>
      <c r="E13" s="230" t="s">
        <v>88</v>
      </c>
      <c r="F13" s="234"/>
      <c r="G13" s="238"/>
      <c r="H13" s="279">
        <f>SUM(H14:H16)</f>
        <v>27147.24</v>
      </c>
      <c r="I13" s="279">
        <f t="shared" si="0"/>
        <v>34408.570518767774</v>
      </c>
      <c r="J13"/>
    </row>
    <row r="14" spans="2:11" s="228" customFormat="1" ht="26.25" x14ac:dyDescent="0.25">
      <c r="B14" s="336" t="s">
        <v>349</v>
      </c>
      <c r="C14" s="334" t="s">
        <v>90</v>
      </c>
      <c r="D14" s="297" t="s">
        <v>348</v>
      </c>
      <c r="E14" s="331" t="s">
        <v>18</v>
      </c>
      <c r="F14" s="329">
        <v>5.1100000000000003</v>
      </c>
      <c r="G14" s="298">
        <v>1534</v>
      </c>
      <c r="H14" s="330">
        <f t="shared" ref="H14:H16" si="1">G14*F14</f>
        <v>7838.7400000000007</v>
      </c>
      <c r="I14" s="453">
        <f t="shared" si="0"/>
        <v>9935.4423531926514</v>
      </c>
      <c r="J14"/>
    </row>
    <row r="15" spans="2:11" s="228" customFormat="1" x14ac:dyDescent="0.25">
      <c r="B15" s="336" t="s">
        <v>343</v>
      </c>
      <c r="C15" s="334" t="s">
        <v>21</v>
      </c>
      <c r="D15" s="97" t="s">
        <v>344</v>
      </c>
      <c r="E15" s="331" t="s">
        <v>162</v>
      </c>
      <c r="F15" s="329">
        <v>37.56</v>
      </c>
      <c r="G15" s="298">
        <v>230</v>
      </c>
      <c r="H15" s="330">
        <f t="shared" si="1"/>
        <v>8638.8000000000011</v>
      </c>
      <c r="I15" s="453">
        <f t="shared" si="0"/>
        <v>10949.502011899958</v>
      </c>
      <c r="J15"/>
    </row>
    <row r="16" spans="2:11" s="228" customFormat="1" x14ac:dyDescent="0.25">
      <c r="B16" s="337" t="s">
        <v>345</v>
      </c>
      <c r="C16" s="334" t="s">
        <v>91</v>
      </c>
      <c r="D16" s="303" t="s">
        <v>346</v>
      </c>
      <c r="E16" s="334" t="s">
        <v>162</v>
      </c>
      <c r="F16" s="329">
        <v>46.39</v>
      </c>
      <c r="G16" s="298">
        <v>230</v>
      </c>
      <c r="H16" s="330">
        <f t="shared" si="1"/>
        <v>10669.7</v>
      </c>
      <c r="I16" s="453">
        <f t="shared" si="0"/>
        <v>13523.626153675161</v>
      </c>
      <c r="J16"/>
    </row>
    <row r="17" spans="2:10" s="228" customFormat="1" ht="15" customHeight="1" x14ac:dyDescent="0.25">
      <c r="B17" s="278"/>
      <c r="C17" s="237">
        <v>3</v>
      </c>
      <c r="D17" s="232" t="s">
        <v>354</v>
      </c>
      <c r="E17" s="230" t="s">
        <v>88</v>
      </c>
      <c r="F17" s="234"/>
      <c r="G17" s="238"/>
      <c r="H17" s="279">
        <f>SUM(H18:H20)</f>
        <v>50651.152000000002</v>
      </c>
      <c r="I17" s="279">
        <f t="shared" si="0"/>
        <v>64199.297440506853</v>
      </c>
      <c r="J17"/>
    </row>
    <row r="18" spans="2:10" s="228" customFormat="1" ht="26.25" x14ac:dyDescent="0.25">
      <c r="B18" s="336" t="s">
        <v>350</v>
      </c>
      <c r="C18" s="331" t="s">
        <v>23</v>
      </c>
      <c r="D18" s="333" t="s">
        <v>351</v>
      </c>
      <c r="E18" s="331" t="s">
        <v>162</v>
      </c>
      <c r="F18" s="329">
        <v>150.32</v>
      </c>
      <c r="G18" s="298">
        <v>43.6</v>
      </c>
      <c r="H18" s="330">
        <f t="shared" ref="H18:H20" si="2">G18*F18</f>
        <v>6553.9520000000002</v>
      </c>
      <c r="I18" s="453">
        <f t="shared" si="0"/>
        <v>8306.9998853886827</v>
      </c>
      <c r="J18"/>
    </row>
    <row r="19" spans="2:10" s="228" customFormat="1" x14ac:dyDescent="0.25">
      <c r="B19" s="336" t="s">
        <v>352</v>
      </c>
      <c r="C19" s="331" t="s">
        <v>29</v>
      </c>
      <c r="D19" s="97" t="s">
        <v>353</v>
      </c>
      <c r="E19" s="335" t="s">
        <v>30</v>
      </c>
      <c r="F19" s="329">
        <v>171.15</v>
      </c>
      <c r="G19" s="298">
        <v>8</v>
      </c>
      <c r="H19" s="330">
        <f t="shared" si="2"/>
        <v>1369.2</v>
      </c>
      <c r="I19" s="453">
        <f t="shared" si="0"/>
        <v>1735.4329484064249</v>
      </c>
      <c r="J19"/>
    </row>
    <row r="20" spans="2:10" s="228" customFormat="1" ht="26.25" x14ac:dyDescent="0.25">
      <c r="B20" s="337" t="s">
        <v>472</v>
      </c>
      <c r="C20" s="331" t="s">
        <v>33</v>
      </c>
      <c r="D20" s="333" t="s">
        <v>473</v>
      </c>
      <c r="E20" s="98" t="s">
        <v>18</v>
      </c>
      <c r="F20" s="329">
        <v>49</v>
      </c>
      <c r="G20" s="335">
        <v>872</v>
      </c>
      <c r="H20" s="330">
        <f t="shared" si="2"/>
        <v>42728</v>
      </c>
      <c r="I20" s="454">
        <f t="shared" si="0"/>
        <v>54156.864606711744</v>
      </c>
      <c r="J20"/>
    </row>
    <row r="21" spans="2:10" s="228" customFormat="1" ht="15" customHeight="1" x14ac:dyDescent="0.25">
      <c r="B21" s="278"/>
      <c r="C21" s="237">
        <v>4</v>
      </c>
      <c r="D21" s="232" t="s">
        <v>423</v>
      </c>
      <c r="E21" s="230" t="s">
        <v>88</v>
      </c>
      <c r="F21" s="234"/>
      <c r="G21" s="238"/>
      <c r="H21" s="279">
        <f>SUM(H22:H24)</f>
        <v>35104.445999999996</v>
      </c>
      <c r="I21" s="279">
        <f t="shared" si="0"/>
        <v>44494.166099878843</v>
      </c>
      <c r="J21"/>
    </row>
    <row r="22" spans="2:10" s="228" customFormat="1" ht="26.25" x14ac:dyDescent="0.25">
      <c r="B22" s="336" t="s">
        <v>350</v>
      </c>
      <c r="C22" s="331" t="s">
        <v>36</v>
      </c>
      <c r="D22" s="333" t="s">
        <v>351</v>
      </c>
      <c r="E22" s="331" t="s">
        <v>162</v>
      </c>
      <c r="F22" s="329">
        <v>150.32</v>
      </c>
      <c r="G22" s="298">
        <v>30.3</v>
      </c>
      <c r="H22" s="330">
        <f t="shared" ref="H22:H24" si="3">G22*F22</f>
        <v>4554.6959999999999</v>
      </c>
      <c r="I22" s="453">
        <f t="shared" si="0"/>
        <v>5772.9838653045199</v>
      </c>
      <c r="J22"/>
    </row>
    <row r="23" spans="2:10" s="228" customFormat="1" x14ac:dyDescent="0.25">
      <c r="B23" s="336" t="s">
        <v>352</v>
      </c>
      <c r="C23" s="331" t="s">
        <v>63</v>
      </c>
      <c r="D23" s="97" t="s">
        <v>353</v>
      </c>
      <c r="E23" s="335" t="s">
        <v>30</v>
      </c>
      <c r="F23" s="329">
        <v>171.15</v>
      </c>
      <c r="G23" s="298">
        <v>5</v>
      </c>
      <c r="H23" s="330">
        <f t="shared" si="3"/>
        <v>855.75</v>
      </c>
      <c r="I23" s="453">
        <f t="shared" si="0"/>
        <v>1084.6455927540155</v>
      </c>
      <c r="J23"/>
    </row>
    <row r="24" spans="2:10" s="228" customFormat="1" ht="26.25" x14ac:dyDescent="0.25">
      <c r="B24" s="337" t="s">
        <v>472</v>
      </c>
      <c r="C24" s="331" t="s">
        <v>64</v>
      </c>
      <c r="D24" s="333" t="s">
        <v>473</v>
      </c>
      <c r="E24" s="98" t="s">
        <v>18</v>
      </c>
      <c r="F24" s="329">
        <v>49</v>
      </c>
      <c r="G24" s="302">
        <v>606</v>
      </c>
      <c r="H24" s="330">
        <f t="shared" si="3"/>
        <v>29694</v>
      </c>
      <c r="I24" s="454">
        <f t="shared" si="0"/>
        <v>37636.536641820312</v>
      </c>
      <c r="J24"/>
    </row>
    <row r="25" spans="2:10" s="228" customFormat="1" ht="15" customHeight="1" x14ac:dyDescent="0.25">
      <c r="B25" s="278"/>
      <c r="C25" s="237">
        <v>5</v>
      </c>
      <c r="D25" s="232" t="s">
        <v>409</v>
      </c>
      <c r="E25" s="230" t="s">
        <v>88</v>
      </c>
      <c r="F25" s="234"/>
      <c r="G25" s="238"/>
      <c r="H25" s="279">
        <f>SUM(H26:H35)</f>
        <v>36688.36</v>
      </c>
      <c r="I25" s="279">
        <f t="shared" si="0"/>
        <v>46501.744644315178</v>
      </c>
      <c r="J25"/>
    </row>
    <row r="26" spans="2:10" s="228" customFormat="1" ht="26.25" x14ac:dyDescent="0.25">
      <c r="B26" s="337" t="s">
        <v>356</v>
      </c>
      <c r="C26" s="334" t="s">
        <v>85</v>
      </c>
      <c r="D26" s="333" t="s">
        <v>476</v>
      </c>
      <c r="E26" s="335" t="s">
        <v>162</v>
      </c>
      <c r="F26" s="329">
        <v>52.5</v>
      </c>
      <c r="G26" s="331">
        <v>84.6</v>
      </c>
      <c r="H26" s="330">
        <f t="shared" ref="H26:H34" si="4">G26*F26</f>
        <v>4441.5</v>
      </c>
      <c r="I26" s="454">
        <f t="shared" si="0"/>
        <v>5629.5102544165466</v>
      </c>
      <c r="J26"/>
    </row>
    <row r="27" spans="2:10" s="228" customFormat="1" x14ac:dyDescent="0.25">
      <c r="B27" s="336" t="s">
        <v>352</v>
      </c>
      <c r="C27" s="334" t="s">
        <v>86</v>
      </c>
      <c r="D27" s="97" t="s">
        <v>357</v>
      </c>
      <c r="E27" s="335" t="s">
        <v>30</v>
      </c>
      <c r="F27" s="329">
        <v>171.15</v>
      </c>
      <c r="G27" s="331">
        <v>14</v>
      </c>
      <c r="H27" s="330">
        <f t="shared" si="4"/>
        <v>2396.1</v>
      </c>
      <c r="I27" s="454">
        <f t="shared" si="0"/>
        <v>3037.0076597112434</v>
      </c>
      <c r="J27"/>
    </row>
    <row r="28" spans="2:10" s="228" customFormat="1" x14ac:dyDescent="0.25">
      <c r="B28" s="336" t="s">
        <v>362</v>
      </c>
      <c r="C28" s="334" t="s">
        <v>140</v>
      </c>
      <c r="D28" s="97" t="s">
        <v>363</v>
      </c>
      <c r="E28" s="331" t="s">
        <v>119</v>
      </c>
      <c r="F28" s="329">
        <v>4.62</v>
      </c>
      <c r="G28" s="331">
        <v>20</v>
      </c>
      <c r="H28" s="330">
        <f t="shared" si="4"/>
        <v>92.4</v>
      </c>
      <c r="I28" s="454">
        <f t="shared" si="0"/>
        <v>117.11510694767284</v>
      </c>
      <c r="J28"/>
    </row>
    <row r="29" spans="2:10" s="228" customFormat="1" x14ac:dyDescent="0.25">
      <c r="B29" s="337" t="s">
        <v>364</v>
      </c>
      <c r="C29" s="334" t="s">
        <v>142</v>
      </c>
      <c r="D29" s="333" t="s">
        <v>365</v>
      </c>
      <c r="E29" s="331" t="s">
        <v>18</v>
      </c>
      <c r="F29" s="329">
        <v>4.8899999999999997</v>
      </c>
      <c r="G29" s="331">
        <v>35</v>
      </c>
      <c r="H29" s="330">
        <f t="shared" si="4"/>
        <v>171.14999999999998</v>
      </c>
      <c r="I29" s="454">
        <f t="shared" si="0"/>
        <v>216.92911855080305</v>
      </c>
      <c r="J29"/>
    </row>
    <row r="30" spans="2:10" s="228" customFormat="1" x14ac:dyDescent="0.25">
      <c r="B30" s="337" t="s">
        <v>366</v>
      </c>
      <c r="C30" s="334" t="s">
        <v>360</v>
      </c>
      <c r="D30" s="333" t="s">
        <v>367</v>
      </c>
      <c r="E30" s="331" t="s">
        <v>18</v>
      </c>
      <c r="F30" s="329">
        <v>14.95</v>
      </c>
      <c r="G30" s="331">
        <v>35</v>
      </c>
      <c r="H30" s="330">
        <f t="shared" si="4"/>
        <v>523.25</v>
      </c>
      <c r="I30" s="454">
        <f t="shared" si="0"/>
        <v>663.20865487413209</v>
      </c>
      <c r="J30"/>
    </row>
    <row r="31" spans="2:10" s="228" customFormat="1" x14ac:dyDescent="0.25">
      <c r="B31" s="337" t="s">
        <v>368</v>
      </c>
      <c r="C31" s="334" t="s">
        <v>406</v>
      </c>
      <c r="D31" s="333" t="s">
        <v>369</v>
      </c>
      <c r="E31" s="331" t="s">
        <v>18</v>
      </c>
      <c r="F31" s="329">
        <v>9.4499999999999993</v>
      </c>
      <c r="G31" s="331">
        <v>35</v>
      </c>
      <c r="H31" s="330">
        <f t="shared" si="4"/>
        <v>330.75</v>
      </c>
      <c r="I31" s="454">
        <f t="shared" si="0"/>
        <v>419.21884873314707</v>
      </c>
      <c r="J31"/>
    </row>
    <row r="32" spans="2:10" s="228" customFormat="1" x14ac:dyDescent="0.25">
      <c r="B32" s="336" t="s">
        <v>410</v>
      </c>
      <c r="C32" s="334" t="s">
        <v>407</v>
      </c>
      <c r="D32" s="97" t="s">
        <v>361</v>
      </c>
      <c r="E32" s="335" t="s">
        <v>18</v>
      </c>
      <c r="F32" s="329">
        <v>78.760000000000005</v>
      </c>
      <c r="G32" s="331">
        <v>17.600000000000001</v>
      </c>
      <c r="H32" s="330">
        <f t="shared" si="4"/>
        <v>1386.1760000000002</v>
      </c>
      <c r="I32" s="454">
        <f t="shared" si="0"/>
        <v>1756.9496806092789</v>
      </c>
      <c r="J32"/>
    </row>
    <row r="33" spans="2:10" s="228" customFormat="1" ht="39" x14ac:dyDescent="0.25">
      <c r="B33" s="336" t="s">
        <v>355</v>
      </c>
      <c r="C33" s="334" t="s">
        <v>424</v>
      </c>
      <c r="D33" s="128" t="s">
        <v>359</v>
      </c>
      <c r="E33" s="331" t="s">
        <v>18</v>
      </c>
      <c r="F33" s="329">
        <v>120.51</v>
      </c>
      <c r="G33" s="331">
        <v>172.4</v>
      </c>
      <c r="H33" s="330">
        <f t="shared" si="4"/>
        <v>20775.924000000003</v>
      </c>
      <c r="I33" s="454">
        <f t="shared" si="0"/>
        <v>26333.058021609559</v>
      </c>
      <c r="J33" t="s">
        <v>384</v>
      </c>
    </row>
    <row r="34" spans="2:10" s="228" customFormat="1" x14ac:dyDescent="0.25">
      <c r="B34" s="337" t="s">
        <v>342</v>
      </c>
      <c r="C34" s="334" t="s">
        <v>425</v>
      </c>
      <c r="D34" s="333" t="s">
        <v>358</v>
      </c>
      <c r="E34" s="335" t="s">
        <v>45</v>
      </c>
      <c r="F34" s="332">
        <v>52.77</v>
      </c>
      <c r="G34" s="331">
        <v>43</v>
      </c>
      <c r="H34" s="330">
        <f t="shared" si="4"/>
        <v>2269.11</v>
      </c>
      <c r="I34" s="454">
        <f t="shared" si="0"/>
        <v>2876.0504364289386</v>
      </c>
      <c r="J34"/>
    </row>
    <row r="35" spans="2:10" s="328" customFormat="1" x14ac:dyDescent="0.25">
      <c r="B35" s="336" t="s">
        <v>470</v>
      </c>
      <c r="C35" s="334" t="s">
        <v>477</v>
      </c>
      <c r="D35" s="128" t="s">
        <v>471</v>
      </c>
      <c r="E35" s="335" t="s">
        <v>27</v>
      </c>
      <c r="F35" s="329">
        <v>2151</v>
      </c>
      <c r="G35" s="331">
        <v>2</v>
      </c>
      <c r="H35" s="330">
        <f t="shared" ref="H35" si="5">G35*F35</f>
        <v>4302</v>
      </c>
      <c r="I35" s="454">
        <f t="shared" si="0"/>
        <v>5452.6968624338588</v>
      </c>
      <c r="J35" s="327"/>
    </row>
    <row r="36" spans="2:10" s="228" customFormat="1" ht="15.75" x14ac:dyDescent="0.25">
      <c r="B36" s="278"/>
      <c r="C36" s="237">
        <v>6</v>
      </c>
      <c r="D36" s="232" t="s">
        <v>463</v>
      </c>
      <c r="E36" s="230" t="s">
        <v>88</v>
      </c>
      <c r="F36" s="234"/>
      <c r="G36" s="238"/>
      <c r="H36" s="279">
        <f>SUM(H37:H40)</f>
        <v>9218.7900000000009</v>
      </c>
      <c r="I36" s="279">
        <f t="shared" si="0"/>
        <v>11684.627454308842</v>
      </c>
      <c r="J36"/>
    </row>
    <row r="37" spans="2:10" s="228" customFormat="1" ht="26.25" x14ac:dyDescent="0.25">
      <c r="B37" s="336" t="s">
        <v>350</v>
      </c>
      <c r="C37" s="331" t="s">
        <v>228</v>
      </c>
      <c r="D37" s="333" t="s">
        <v>351</v>
      </c>
      <c r="E37" s="331" t="s">
        <v>162</v>
      </c>
      <c r="F37" s="329">
        <v>150.32</v>
      </c>
      <c r="G37" s="298">
        <v>2</v>
      </c>
      <c r="H37" s="330">
        <f t="shared" ref="H37:H39" si="6">G37*F37</f>
        <v>300.64</v>
      </c>
      <c r="I37" s="454">
        <f t="shared" si="0"/>
        <v>381.05504061415974</v>
      </c>
      <c r="J37"/>
    </row>
    <row r="38" spans="2:10" s="228" customFormat="1" x14ac:dyDescent="0.25">
      <c r="B38" s="336" t="s">
        <v>352</v>
      </c>
      <c r="C38" s="331" t="s">
        <v>258</v>
      </c>
      <c r="D38" s="97" t="s">
        <v>353</v>
      </c>
      <c r="E38" s="335" t="s">
        <v>30</v>
      </c>
      <c r="F38" s="329">
        <v>171.15</v>
      </c>
      <c r="G38" s="298">
        <v>1</v>
      </c>
      <c r="H38" s="330">
        <f t="shared" si="6"/>
        <v>171.15</v>
      </c>
      <c r="I38" s="454">
        <f t="shared" si="0"/>
        <v>216.92911855080311</v>
      </c>
      <c r="J38"/>
    </row>
    <row r="39" spans="2:10" s="228" customFormat="1" ht="26.25" x14ac:dyDescent="0.25">
      <c r="B39" s="337" t="s">
        <v>472</v>
      </c>
      <c r="C39" s="331" t="s">
        <v>259</v>
      </c>
      <c r="D39" s="333" t="s">
        <v>473</v>
      </c>
      <c r="E39" s="98" t="s">
        <v>18</v>
      </c>
      <c r="F39" s="329">
        <v>49</v>
      </c>
      <c r="G39" s="302">
        <v>32</v>
      </c>
      <c r="H39" s="330">
        <f t="shared" si="6"/>
        <v>1568</v>
      </c>
      <c r="I39" s="454">
        <f t="shared" si="0"/>
        <v>1987.4078754756601</v>
      </c>
      <c r="J39"/>
    </row>
    <row r="40" spans="2:10" s="228" customFormat="1" x14ac:dyDescent="0.25">
      <c r="B40" s="336" t="s">
        <v>478</v>
      </c>
      <c r="C40" s="331" t="s">
        <v>370</v>
      </c>
      <c r="D40" s="303" t="s">
        <v>479</v>
      </c>
      <c r="E40" s="335" t="s">
        <v>45</v>
      </c>
      <c r="F40" s="332">
        <v>71.790000000000006</v>
      </c>
      <c r="G40" s="335">
        <v>100</v>
      </c>
      <c r="H40" s="330">
        <f t="shared" ref="H40" si="7">G40*F40</f>
        <v>7179.0000000000009</v>
      </c>
      <c r="I40" s="454">
        <f t="shared" si="0"/>
        <v>9099.235419668219</v>
      </c>
      <c r="J40"/>
    </row>
    <row r="41" spans="2:10" s="228" customFormat="1" ht="15.75" x14ac:dyDescent="0.25">
      <c r="B41" s="278"/>
      <c r="C41" s="237">
        <v>7</v>
      </c>
      <c r="D41" s="232" t="s">
        <v>373</v>
      </c>
      <c r="E41" s="230" t="s">
        <v>88</v>
      </c>
      <c r="F41" s="234"/>
      <c r="G41" s="238"/>
      <c r="H41" s="279">
        <f>SUM(H42:H56)</f>
        <v>37714.292999999998</v>
      </c>
      <c r="I41" s="279">
        <f t="shared" si="0"/>
        <v>47802.093702931481</v>
      </c>
      <c r="J41"/>
    </row>
    <row r="42" spans="2:10" s="228" customFormat="1" x14ac:dyDescent="0.25">
      <c r="B42" s="336" t="s">
        <v>374</v>
      </c>
      <c r="C42" s="331" t="s">
        <v>229</v>
      </c>
      <c r="D42" s="333" t="s">
        <v>385</v>
      </c>
      <c r="E42" s="331" t="s">
        <v>162</v>
      </c>
      <c r="F42" s="329">
        <v>79.19</v>
      </c>
      <c r="G42" s="331">
        <v>15.7</v>
      </c>
      <c r="H42" s="330">
        <f t="shared" ref="H42:H56" si="8">G42*F42</f>
        <v>1243.2829999999999</v>
      </c>
      <c r="I42" s="454">
        <f t="shared" si="0"/>
        <v>1575.8357306409471</v>
      </c>
      <c r="J42" t="s">
        <v>480</v>
      </c>
    </row>
    <row r="43" spans="2:10" s="228" customFormat="1" x14ac:dyDescent="0.25">
      <c r="B43" s="336" t="s">
        <v>386</v>
      </c>
      <c r="C43" s="331" t="s">
        <v>230</v>
      </c>
      <c r="D43" s="333" t="s">
        <v>387</v>
      </c>
      <c r="E43" s="331" t="s">
        <v>27</v>
      </c>
      <c r="F43" s="329">
        <v>1187.3699999999999</v>
      </c>
      <c r="G43" s="331">
        <v>1</v>
      </c>
      <c r="H43" s="330">
        <f t="shared" si="8"/>
        <v>1187.3699999999999</v>
      </c>
      <c r="I43" s="454">
        <f t="shared" si="0"/>
        <v>1504.9671486629684</v>
      </c>
      <c r="J43"/>
    </row>
    <row r="44" spans="2:10" s="228" customFormat="1" x14ac:dyDescent="0.25">
      <c r="B44" s="336" t="s">
        <v>388</v>
      </c>
      <c r="C44" s="331" t="s">
        <v>426</v>
      </c>
      <c r="D44" s="297" t="s">
        <v>389</v>
      </c>
      <c r="E44" s="331" t="s">
        <v>27</v>
      </c>
      <c r="F44" s="329">
        <v>171.9</v>
      </c>
      <c r="G44" s="331">
        <v>6</v>
      </c>
      <c r="H44" s="330">
        <f t="shared" si="8"/>
        <v>1031.4000000000001</v>
      </c>
      <c r="I44" s="454">
        <f t="shared" si="0"/>
        <v>1307.2783691107118</v>
      </c>
      <c r="J44"/>
    </row>
    <row r="45" spans="2:10" s="228" customFormat="1" x14ac:dyDescent="0.25">
      <c r="B45" s="336" t="s">
        <v>390</v>
      </c>
      <c r="C45" s="331" t="s">
        <v>427</v>
      </c>
      <c r="D45" s="307" t="s">
        <v>391</v>
      </c>
      <c r="E45" s="331" t="s">
        <v>45</v>
      </c>
      <c r="F45" s="329">
        <v>8.07</v>
      </c>
      <c r="G45" s="331">
        <v>175</v>
      </c>
      <c r="H45" s="330">
        <f t="shared" si="8"/>
        <v>1412.25</v>
      </c>
      <c r="I45" s="454">
        <f t="shared" si="0"/>
        <v>1789.997941416136</v>
      </c>
      <c r="J45"/>
    </row>
    <row r="46" spans="2:10" s="228" customFormat="1" x14ac:dyDescent="0.25">
      <c r="B46" s="336" t="s">
        <v>392</v>
      </c>
      <c r="C46" s="331" t="s">
        <v>428</v>
      </c>
      <c r="D46" s="297" t="s">
        <v>393</v>
      </c>
      <c r="E46" s="331" t="s">
        <v>27</v>
      </c>
      <c r="F46" s="329">
        <v>815.5</v>
      </c>
      <c r="G46" s="331">
        <v>8</v>
      </c>
      <c r="H46" s="330">
        <f t="shared" si="8"/>
        <v>6524</v>
      </c>
      <c r="I46" s="454">
        <f t="shared" si="0"/>
        <v>8269.0363390326584</v>
      </c>
      <c r="J46"/>
    </row>
    <row r="47" spans="2:10" s="228" customFormat="1" ht="26.25" x14ac:dyDescent="0.25">
      <c r="B47" s="336" t="s">
        <v>394</v>
      </c>
      <c r="C47" s="331" t="s">
        <v>429</v>
      </c>
      <c r="D47" s="297" t="s">
        <v>395</v>
      </c>
      <c r="E47" s="331" t="s">
        <v>45</v>
      </c>
      <c r="F47" s="329">
        <v>2.5099999999999998</v>
      </c>
      <c r="G47" s="331">
        <v>350</v>
      </c>
      <c r="H47" s="330">
        <f t="shared" si="8"/>
        <v>878.49999999999989</v>
      </c>
      <c r="I47" s="454">
        <f t="shared" si="0"/>
        <v>1113.4807516615863</v>
      </c>
      <c r="J47"/>
    </row>
    <row r="48" spans="2:10" s="228" customFormat="1" x14ac:dyDescent="0.25">
      <c r="B48" s="336" t="s">
        <v>396</v>
      </c>
      <c r="C48" s="331" t="s">
        <v>430</v>
      </c>
      <c r="D48" s="297" t="s">
        <v>397</v>
      </c>
      <c r="E48" s="331" t="s">
        <v>27</v>
      </c>
      <c r="F48" s="329">
        <v>412.53</v>
      </c>
      <c r="G48" s="331">
        <v>1</v>
      </c>
      <c r="H48" s="330">
        <f t="shared" si="8"/>
        <v>412.53</v>
      </c>
      <c r="I48" s="454">
        <f t="shared" si="0"/>
        <v>522.87332325891202</v>
      </c>
      <c r="J48"/>
    </row>
    <row r="49" spans="2:10" s="328" customFormat="1" x14ac:dyDescent="0.25">
      <c r="B49" s="336" t="s">
        <v>396</v>
      </c>
      <c r="C49" s="331" t="s">
        <v>481</v>
      </c>
      <c r="D49" s="297" t="s">
        <v>482</v>
      </c>
      <c r="E49" s="331" t="s">
        <v>27</v>
      </c>
      <c r="F49" s="329">
        <v>276.98</v>
      </c>
      <c r="G49" s="331">
        <v>7</v>
      </c>
      <c r="H49" s="330">
        <f t="shared" si="8"/>
        <v>1938.8600000000001</v>
      </c>
      <c r="I49" s="454">
        <f t="shared" ref="I49" si="9">H49*(1+$D$92)</f>
        <v>1938.8600000000001</v>
      </c>
      <c r="J49" s="327"/>
    </row>
    <row r="50" spans="2:10" s="228" customFormat="1" x14ac:dyDescent="0.25">
      <c r="B50" s="336" t="s">
        <v>376</v>
      </c>
      <c r="C50" s="331" t="s">
        <v>431</v>
      </c>
      <c r="D50" s="307" t="s">
        <v>375</v>
      </c>
      <c r="E50" s="331" t="s">
        <v>27</v>
      </c>
      <c r="F50" s="329">
        <v>805</v>
      </c>
      <c r="G50" s="331">
        <v>18</v>
      </c>
      <c r="H50" s="330">
        <f t="shared" si="8"/>
        <v>14490</v>
      </c>
      <c r="I50" s="454">
        <f t="shared" ref="I50:I73" si="10">H50*(1+$D$104)</f>
        <v>18365.778134975968</v>
      </c>
      <c r="J50"/>
    </row>
    <row r="51" spans="2:10" s="228" customFormat="1" x14ac:dyDescent="0.25">
      <c r="B51" s="336" t="s">
        <v>412</v>
      </c>
      <c r="C51" s="331" t="s">
        <v>432</v>
      </c>
      <c r="D51" s="307" t="s">
        <v>411</v>
      </c>
      <c r="E51" s="331" t="s">
        <v>27</v>
      </c>
      <c r="F51" s="329">
        <v>775.41</v>
      </c>
      <c r="G51" s="331">
        <v>4</v>
      </c>
      <c r="H51" s="330">
        <f t="shared" si="8"/>
        <v>3101.64</v>
      </c>
      <c r="I51" s="454">
        <f t="shared" si="10"/>
        <v>3931.2651549045449</v>
      </c>
      <c r="J51"/>
    </row>
    <row r="52" spans="2:10" s="228" customFormat="1" x14ac:dyDescent="0.25">
      <c r="B52" s="336" t="s">
        <v>414</v>
      </c>
      <c r="C52" s="331" t="s">
        <v>433</v>
      </c>
      <c r="D52" s="307" t="s">
        <v>413</v>
      </c>
      <c r="E52" s="331" t="s">
        <v>27</v>
      </c>
      <c r="F52" s="329">
        <v>1106.92</v>
      </c>
      <c r="G52" s="331">
        <v>4</v>
      </c>
      <c r="H52" s="330">
        <f t="shared" si="8"/>
        <v>4427.68</v>
      </c>
      <c r="I52" s="454">
        <f t="shared" si="10"/>
        <v>5611.9936875548929</v>
      </c>
      <c r="J52"/>
    </row>
    <row r="53" spans="2:10" s="228" customFormat="1" ht="26.25" x14ac:dyDescent="0.25">
      <c r="B53" s="336" t="s">
        <v>398</v>
      </c>
      <c r="C53" s="331" t="s">
        <v>434</v>
      </c>
      <c r="D53" s="297" t="s">
        <v>399</v>
      </c>
      <c r="E53" s="331" t="s">
        <v>27</v>
      </c>
      <c r="F53" s="329">
        <v>447.49</v>
      </c>
      <c r="G53" s="331">
        <v>1</v>
      </c>
      <c r="H53" s="330">
        <f t="shared" si="8"/>
        <v>447.49</v>
      </c>
      <c r="I53" s="454">
        <f t="shared" si="10"/>
        <v>567.18440701313978</v>
      </c>
      <c r="J53"/>
    </row>
    <row r="54" spans="2:10" s="228" customFormat="1" x14ac:dyDescent="0.25">
      <c r="B54" s="336" t="s">
        <v>400</v>
      </c>
      <c r="C54" s="331" t="s">
        <v>435</v>
      </c>
      <c r="D54" s="297" t="s">
        <v>401</v>
      </c>
      <c r="E54" s="331" t="s">
        <v>27</v>
      </c>
      <c r="F54" s="329">
        <v>529.16</v>
      </c>
      <c r="G54" s="331">
        <v>1</v>
      </c>
      <c r="H54" s="330">
        <f t="shared" si="8"/>
        <v>529.16</v>
      </c>
      <c r="I54" s="454">
        <f t="shared" si="10"/>
        <v>670.69945879253851</v>
      </c>
      <c r="J54"/>
    </row>
    <row r="55" spans="2:10" s="228" customFormat="1" x14ac:dyDescent="0.25">
      <c r="B55" s="336" t="s">
        <v>402</v>
      </c>
      <c r="C55" s="331" t="s">
        <v>436</v>
      </c>
      <c r="D55" s="307" t="s">
        <v>403</v>
      </c>
      <c r="E55" s="331" t="s">
        <v>27</v>
      </c>
      <c r="F55" s="329">
        <v>56.82</v>
      </c>
      <c r="G55" s="331">
        <v>1</v>
      </c>
      <c r="H55" s="330">
        <f t="shared" si="8"/>
        <v>56.82</v>
      </c>
      <c r="I55" s="454">
        <f t="shared" si="10"/>
        <v>72.018185895744267</v>
      </c>
      <c r="J55"/>
    </row>
    <row r="56" spans="2:10" s="228" customFormat="1" ht="26.25" x14ac:dyDescent="0.25">
      <c r="B56" s="336" t="s">
        <v>404</v>
      </c>
      <c r="C56" s="331" t="s">
        <v>437</v>
      </c>
      <c r="D56" s="297" t="s">
        <v>405</v>
      </c>
      <c r="E56" s="331" t="s">
        <v>27</v>
      </c>
      <c r="F56" s="329">
        <v>33.31</v>
      </c>
      <c r="G56" s="331">
        <v>1</v>
      </c>
      <c r="H56" s="330">
        <f t="shared" si="8"/>
        <v>33.31</v>
      </c>
      <c r="I56" s="454">
        <f t="shared" si="10"/>
        <v>42.219742558733579</v>
      </c>
      <c r="J56"/>
    </row>
    <row r="57" spans="2:10" s="228" customFormat="1" ht="15.75" x14ac:dyDescent="0.25">
      <c r="B57" s="278"/>
      <c r="C57" s="237">
        <v>8</v>
      </c>
      <c r="D57" s="232" t="s">
        <v>380</v>
      </c>
      <c r="E57" s="230" t="s">
        <v>88</v>
      </c>
      <c r="F57" s="234"/>
      <c r="G57" s="238"/>
      <c r="H57" s="279">
        <f>SUM(H58)</f>
        <v>604.20000000000005</v>
      </c>
      <c r="I57" s="279">
        <f t="shared" si="10"/>
        <v>765.81112140458799</v>
      </c>
      <c r="J57"/>
    </row>
    <row r="58" spans="2:10" s="228" customFormat="1" ht="26.25" x14ac:dyDescent="0.25">
      <c r="B58" s="336" t="s">
        <v>371</v>
      </c>
      <c r="C58" s="331" t="s">
        <v>255</v>
      </c>
      <c r="D58" s="333" t="s">
        <v>372</v>
      </c>
      <c r="E58" s="331" t="s">
        <v>18</v>
      </c>
      <c r="F58" s="329">
        <v>100.7</v>
      </c>
      <c r="G58" s="331">
        <v>6</v>
      </c>
      <c r="H58" s="330">
        <f>G58*F58</f>
        <v>604.20000000000005</v>
      </c>
      <c r="I58" s="454">
        <f t="shared" si="10"/>
        <v>765.81112140458799</v>
      </c>
      <c r="J58"/>
    </row>
    <row r="59" spans="2:10" s="328" customFormat="1" ht="15.75" x14ac:dyDescent="0.25">
      <c r="B59" s="278"/>
      <c r="C59" s="237">
        <v>9</v>
      </c>
      <c r="D59" s="232" t="s">
        <v>445</v>
      </c>
      <c r="E59" s="230" t="s">
        <v>88</v>
      </c>
      <c r="F59" s="234"/>
      <c r="G59" s="238"/>
      <c r="H59" s="279">
        <f>SUM(H60:H63)</f>
        <v>28327.99</v>
      </c>
      <c r="I59" s="279">
        <f t="shared" si="10"/>
        <v>35905.146953058516</v>
      </c>
      <c r="J59" s="327"/>
    </row>
    <row r="60" spans="2:10" s="328" customFormat="1" x14ac:dyDescent="0.25">
      <c r="B60" s="337" t="s">
        <v>150</v>
      </c>
      <c r="C60" s="335" t="s">
        <v>264</v>
      </c>
      <c r="D60" s="333" t="s">
        <v>441</v>
      </c>
      <c r="E60" s="335" t="s">
        <v>27</v>
      </c>
      <c r="F60" s="332">
        <v>7652.4949999999999</v>
      </c>
      <c r="G60" s="334">
        <v>1</v>
      </c>
      <c r="H60" s="330">
        <f t="shared" ref="H60:H63" si="11">G60*F60</f>
        <v>7652.4949999999999</v>
      </c>
      <c r="I60" s="454">
        <f t="shared" si="10"/>
        <v>9699.3806314018566</v>
      </c>
      <c r="J60" s="327"/>
    </row>
    <row r="61" spans="2:10" s="328" customFormat="1" x14ac:dyDescent="0.25">
      <c r="B61" s="337" t="s">
        <v>150</v>
      </c>
      <c r="C61" s="335" t="s">
        <v>265</v>
      </c>
      <c r="D61" s="333" t="s">
        <v>442</v>
      </c>
      <c r="E61" s="335" t="s">
        <v>27</v>
      </c>
      <c r="F61" s="332">
        <v>4341</v>
      </c>
      <c r="G61" s="326">
        <v>2</v>
      </c>
      <c r="H61" s="330">
        <f t="shared" si="11"/>
        <v>8682</v>
      </c>
      <c r="I61" s="454">
        <f t="shared" si="10"/>
        <v>11004.257126836532</v>
      </c>
      <c r="J61" s="327"/>
    </row>
    <row r="62" spans="2:10" s="328" customFormat="1" x14ac:dyDescent="0.25">
      <c r="B62" s="337" t="s">
        <v>150</v>
      </c>
      <c r="C62" s="335" t="s">
        <v>438</v>
      </c>
      <c r="D62" s="333" t="s">
        <v>443</v>
      </c>
      <c r="E62" s="335" t="s">
        <v>27</v>
      </c>
      <c r="F62" s="332">
        <f t="shared" ref="F62:F63" si="12">AVERAGE(F59:F61)</f>
        <v>5996.7474999999995</v>
      </c>
      <c r="G62" s="326">
        <v>1</v>
      </c>
      <c r="H62" s="330">
        <f t="shared" si="11"/>
        <v>5996.7474999999995</v>
      </c>
      <c r="I62" s="454">
        <f t="shared" si="10"/>
        <v>7600.7545974100613</v>
      </c>
      <c r="J62" s="327"/>
    </row>
    <row r="63" spans="2:10" s="328" customFormat="1" x14ac:dyDescent="0.25">
      <c r="B63" s="337" t="s">
        <v>150</v>
      </c>
      <c r="C63" s="335" t="s">
        <v>446</v>
      </c>
      <c r="D63" s="333" t="s">
        <v>444</v>
      </c>
      <c r="E63" s="335" t="s">
        <v>27</v>
      </c>
      <c r="F63" s="332">
        <f t="shared" si="12"/>
        <v>5996.7475000000004</v>
      </c>
      <c r="G63" s="326">
        <v>1</v>
      </c>
      <c r="H63" s="330">
        <f t="shared" si="11"/>
        <v>5996.7475000000004</v>
      </c>
      <c r="I63" s="454">
        <f t="shared" si="10"/>
        <v>7600.7545974100622</v>
      </c>
      <c r="J63" s="327"/>
    </row>
    <row r="64" spans="2:10" s="228" customFormat="1" ht="15.75" x14ac:dyDescent="0.25">
      <c r="B64" s="278"/>
      <c r="C64" s="237">
        <v>10</v>
      </c>
      <c r="D64" s="232" t="s">
        <v>462</v>
      </c>
      <c r="E64" s="230" t="s">
        <v>88</v>
      </c>
      <c r="F64" s="234"/>
      <c r="G64" s="238"/>
      <c r="H64" s="279">
        <f>SUM(H65:H69)</f>
        <v>15581.05</v>
      </c>
      <c r="I64" s="279">
        <f t="shared" si="10"/>
        <v>19748.661657002573</v>
      </c>
      <c r="J64"/>
    </row>
    <row r="65" spans="2:10" s="228" customFormat="1" x14ac:dyDescent="0.25">
      <c r="B65" s="337" t="s">
        <v>447</v>
      </c>
      <c r="C65" s="334" t="s">
        <v>439</v>
      </c>
      <c r="D65" s="333" t="s">
        <v>448</v>
      </c>
      <c r="E65" s="335" t="s">
        <v>27</v>
      </c>
      <c r="F65" s="329">
        <v>3673.71</v>
      </c>
      <c r="G65" s="334">
        <v>1</v>
      </c>
      <c r="H65" s="330">
        <f t="shared" ref="H65:H69" si="13">G65*F65</f>
        <v>3673.71</v>
      </c>
      <c r="I65" s="454">
        <f t="shared" si="10"/>
        <v>4656.3521595750562</v>
      </c>
      <c r="J65"/>
    </row>
    <row r="66" spans="2:10" s="328" customFormat="1" x14ac:dyDescent="0.25">
      <c r="B66" s="337" t="s">
        <v>449</v>
      </c>
      <c r="C66" s="334" t="s">
        <v>440</v>
      </c>
      <c r="D66" s="333" t="s">
        <v>450</v>
      </c>
      <c r="E66" s="335" t="s">
        <v>27</v>
      </c>
      <c r="F66" s="329">
        <v>1521.19</v>
      </c>
      <c r="G66" s="334">
        <v>3</v>
      </c>
      <c r="H66" s="330">
        <f t="shared" si="13"/>
        <v>4563.57</v>
      </c>
      <c r="I66" s="454">
        <f t="shared" si="10"/>
        <v>5784.2314784977416</v>
      </c>
      <c r="J66" s="327"/>
    </row>
    <row r="67" spans="2:10" s="228" customFormat="1" x14ac:dyDescent="0.25">
      <c r="B67" s="337" t="s">
        <v>451</v>
      </c>
      <c r="C67" s="334" t="s">
        <v>457</v>
      </c>
      <c r="D67" s="333" t="s">
        <v>452</v>
      </c>
      <c r="E67" s="335" t="s">
        <v>27</v>
      </c>
      <c r="F67" s="329">
        <v>2728.07</v>
      </c>
      <c r="G67" s="334">
        <v>1</v>
      </c>
      <c r="H67" s="330">
        <f t="shared" si="13"/>
        <v>2728.07</v>
      </c>
      <c r="I67" s="454">
        <f t="shared" si="10"/>
        <v>3457.7728334495437</v>
      </c>
      <c r="J67"/>
    </row>
    <row r="68" spans="2:10" s="228" customFormat="1" x14ac:dyDescent="0.25">
      <c r="B68" s="337" t="s">
        <v>453</v>
      </c>
      <c r="C68" s="334" t="s">
        <v>464</v>
      </c>
      <c r="D68" s="333" t="s">
        <v>454</v>
      </c>
      <c r="E68" s="335" t="s">
        <v>27</v>
      </c>
      <c r="F68" s="332">
        <v>2876.2</v>
      </c>
      <c r="G68" s="334">
        <v>1</v>
      </c>
      <c r="H68" s="330">
        <f t="shared" si="13"/>
        <v>2876.2</v>
      </c>
      <c r="I68" s="454">
        <f t="shared" si="10"/>
        <v>3645.5245736244219</v>
      </c>
      <c r="J68"/>
    </row>
    <row r="69" spans="2:10" s="228" customFormat="1" x14ac:dyDescent="0.25">
      <c r="B69" s="337" t="s">
        <v>455</v>
      </c>
      <c r="C69" s="334" t="s">
        <v>465</v>
      </c>
      <c r="D69" s="333" t="s">
        <v>456</v>
      </c>
      <c r="E69" s="335" t="s">
        <v>27</v>
      </c>
      <c r="F69" s="332">
        <v>1739.5</v>
      </c>
      <c r="G69" s="334">
        <v>1</v>
      </c>
      <c r="H69" s="330">
        <f t="shared" si="13"/>
        <v>1739.5</v>
      </c>
      <c r="I69" s="454">
        <f t="shared" si="10"/>
        <v>2204.7806118558105</v>
      </c>
      <c r="J69"/>
    </row>
    <row r="70" spans="2:10" s="228" customFormat="1" ht="15.75" x14ac:dyDescent="0.25">
      <c r="B70" s="278"/>
      <c r="C70" s="237">
        <v>11</v>
      </c>
      <c r="D70" s="232" t="s">
        <v>338</v>
      </c>
      <c r="E70" s="230" t="s">
        <v>88</v>
      </c>
      <c r="F70" s="234"/>
      <c r="G70" s="238"/>
      <c r="H70" s="279">
        <f>SUM(H71:H73)</f>
        <v>22372.48</v>
      </c>
      <c r="I70" s="279">
        <f t="shared" si="10"/>
        <v>28356.660042041898</v>
      </c>
      <c r="J70"/>
    </row>
    <row r="71" spans="2:10" s="228" customFormat="1" x14ac:dyDescent="0.25">
      <c r="B71" s="338" t="s">
        <v>377</v>
      </c>
      <c r="C71" s="331" t="s">
        <v>458</v>
      </c>
      <c r="D71" s="97" t="s">
        <v>84</v>
      </c>
      <c r="E71" s="331" t="s">
        <v>18</v>
      </c>
      <c r="F71" s="329">
        <v>2.61</v>
      </c>
      <c r="G71" s="331">
        <v>1534</v>
      </c>
      <c r="H71" s="330">
        <f t="shared" ref="H71:H73" si="14">G71*F71</f>
        <v>4003.74</v>
      </c>
      <c r="I71" s="454">
        <f t="shared" si="10"/>
        <v>5074.6584230592598</v>
      </c>
      <c r="J71"/>
    </row>
    <row r="72" spans="2:10" s="228" customFormat="1" x14ac:dyDescent="0.25">
      <c r="B72" s="338" t="s">
        <v>382</v>
      </c>
      <c r="C72" s="331" t="s">
        <v>459</v>
      </c>
      <c r="D72" s="97" t="s">
        <v>381</v>
      </c>
      <c r="E72" s="331" t="s">
        <v>18</v>
      </c>
      <c r="F72" s="329">
        <v>8.64</v>
      </c>
      <c r="G72" s="335">
        <v>2000</v>
      </c>
      <c r="H72" s="330">
        <f t="shared" si="14"/>
        <v>17280</v>
      </c>
      <c r="I72" s="454">
        <f t="shared" si="10"/>
        <v>21902.045974629724</v>
      </c>
      <c r="J72"/>
    </row>
    <row r="73" spans="2:10" s="228" customFormat="1" x14ac:dyDescent="0.25">
      <c r="B73" s="338" t="s">
        <v>378</v>
      </c>
      <c r="C73" s="331" t="s">
        <v>466</v>
      </c>
      <c r="D73" s="97" t="s">
        <v>379</v>
      </c>
      <c r="E73" s="331" t="s">
        <v>35</v>
      </c>
      <c r="F73" s="329">
        <v>544.37</v>
      </c>
      <c r="G73" s="331">
        <v>2</v>
      </c>
      <c r="H73" s="330">
        <f t="shared" si="14"/>
        <v>1088.74</v>
      </c>
      <c r="I73" s="454">
        <f t="shared" si="10"/>
        <v>1379.9556443529148</v>
      </c>
      <c r="J73"/>
    </row>
    <row r="74" spans="2:10" s="228" customFormat="1" ht="18.75" x14ac:dyDescent="0.3">
      <c r="B74" s="278"/>
      <c r="C74" s="237">
        <v>12</v>
      </c>
      <c r="D74" s="236" t="s">
        <v>13</v>
      </c>
      <c r="E74" s="233" t="s">
        <v>88</v>
      </c>
      <c r="F74" s="234"/>
      <c r="G74" s="235"/>
      <c r="H74" s="280">
        <f>H10+H13+H17+H25+H41+H57+H70+H21+H64+H36+H59</f>
        <v>265473.821</v>
      </c>
      <c r="I74" s="280"/>
      <c r="J74"/>
    </row>
    <row r="75" spans="2:10" s="228" customFormat="1" ht="18.75" x14ac:dyDescent="0.3">
      <c r="B75" s="278"/>
      <c r="C75" s="231" t="s">
        <v>467</v>
      </c>
      <c r="D75" s="169" t="str">
        <f>"BDI "&amp;TEXT(D104,"0,00%")</f>
        <v>BDI 26,75%</v>
      </c>
      <c r="E75" s="233" t="s">
        <v>88</v>
      </c>
      <c r="F75" s="234"/>
      <c r="G75" s="235"/>
      <c r="H75" s="281">
        <f>H74*D104</f>
        <v>71008.808201540625</v>
      </c>
      <c r="I75" s="281"/>
      <c r="J75"/>
    </row>
    <row r="76" spans="2:10" s="228" customFormat="1" ht="19.5" thickBot="1" x14ac:dyDescent="0.35">
      <c r="B76" s="278"/>
      <c r="C76" s="231" t="s">
        <v>468</v>
      </c>
      <c r="D76" s="236" t="str">
        <f>"Total + BDI "&amp;TEXT(D104,"0,00%")</f>
        <v>Total + BDI 26,75%</v>
      </c>
      <c r="E76" s="233" t="s">
        <v>88</v>
      </c>
      <c r="F76" s="234"/>
      <c r="G76" s="235"/>
      <c r="H76" s="281">
        <f>H75+H74</f>
        <v>336482.62920154061</v>
      </c>
      <c r="I76" s="281">
        <f>I10+I13+I17+I25+I41+I57+I70+I21+I64+I36+I59</f>
        <v>336482.62920154061</v>
      </c>
      <c r="J76"/>
    </row>
    <row r="77" spans="2:10" s="228" customFormat="1" ht="15.75" thickBot="1" x14ac:dyDescent="0.3">
      <c r="B77" s="289"/>
      <c r="C77" s="290"/>
      <c r="D77" s="290"/>
      <c r="E77" s="291"/>
      <c r="F77" s="292"/>
      <c r="G77" s="291"/>
      <c r="H77" s="291"/>
      <c r="I77" s="293"/>
      <c r="J77"/>
    </row>
    <row r="78" spans="2:10" s="228" customFormat="1" ht="15.75" thickBot="1" x14ac:dyDescent="0.3">
      <c r="B78" s="370"/>
      <c r="C78" s="371"/>
      <c r="D78" s="371"/>
      <c r="E78" s="371"/>
      <c r="F78" s="371"/>
      <c r="G78" s="371"/>
      <c r="H78" s="371"/>
      <c r="I78" s="372"/>
      <c r="J78"/>
    </row>
    <row r="79" spans="2:10" customFormat="1" ht="15.75" thickBot="1" x14ac:dyDescent="0.3">
      <c r="B79" s="294"/>
      <c r="C79" s="295"/>
      <c r="D79" s="295"/>
      <c r="E79" s="295"/>
      <c r="F79" s="295"/>
      <c r="G79" s="295"/>
      <c r="H79" s="295"/>
      <c r="I79" s="296"/>
    </row>
    <row r="80" spans="2:10" customFormat="1" ht="16.5" thickBot="1" x14ac:dyDescent="0.3">
      <c r="B80" s="241" t="s">
        <v>297</v>
      </c>
      <c r="C80" s="242"/>
      <c r="D80" s="242"/>
      <c r="E80" s="242"/>
      <c r="F80" s="242"/>
      <c r="G80" s="242"/>
      <c r="H80" s="242"/>
      <c r="I80" s="243"/>
    </row>
    <row r="81" spans="1:11" customFormat="1" ht="15.75" thickBot="1" x14ac:dyDescent="0.3">
      <c r="B81" s="244"/>
      <c r="C81" s="245"/>
      <c r="D81" s="246"/>
      <c r="E81" s="247"/>
      <c r="F81" s="247"/>
      <c r="G81" s="245"/>
      <c r="H81" s="245"/>
      <c r="I81" s="248"/>
    </row>
    <row r="82" spans="1:11" customFormat="1" x14ac:dyDescent="0.25">
      <c r="B82" s="282" t="s">
        <v>318</v>
      </c>
      <c r="C82" s="378" t="s">
        <v>319</v>
      </c>
      <c r="D82" s="379"/>
      <c r="E82" s="379"/>
      <c r="F82" s="379"/>
      <c r="G82" s="380"/>
      <c r="H82" s="341"/>
      <c r="I82" s="283">
        <f>SUM(I83:I86)</f>
        <v>4.9700000000000001E-2</v>
      </c>
    </row>
    <row r="83" spans="1:11" customFormat="1" x14ac:dyDescent="0.25">
      <c r="B83" s="284">
        <v>1</v>
      </c>
      <c r="C83" s="381" t="s">
        <v>320</v>
      </c>
      <c r="D83" s="382"/>
      <c r="E83" s="382"/>
      <c r="F83" s="382"/>
      <c r="G83" s="383"/>
      <c r="H83" s="343"/>
      <c r="I83" s="285">
        <v>4.0099999999999997E-2</v>
      </c>
    </row>
    <row r="84" spans="1:11" customFormat="1" x14ac:dyDescent="0.25">
      <c r="B84" s="284">
        <v>2</v>
      </c>
      <c r="C84" s="381" t="s">
        <v>321</v>
      </c>
      <c r="D84" s="382"/>
      <c r="E84" s="382"/>
      <c r="F84" s="382"/>
      <c r="G84" s="383"/>
      <c r="H84" s="343"/>
      <c r="I84" s="285">
        <v>2E-3</v>
      </c>
    </row>
    <row r="85" spans="1:11" customFormat="1" x14ac:dyDescent="0.25">
      <c r="B85" s="284">
        <v>3</v>
      </c>
      <c r="C85" s="381" t="s">
        <v>323</v>
      </c>
      <c r="D85" s="382"/>
      <c r="E85" s="382"/>
      <c r="F85" s="382"/>
      <c r="G85" s="383"/>
      <c r="H85" s="343"/>
      <c r="I85" s="286">
        <v>5.5999999999999999E-3</v>
      </c>
    </row>
    <row r="86" spans="1:11" customFormat="1" ht="15.75" thickBot="1" x14ac:dyDescent="0.3">
      <c r="B86" s="287">
        <v>4</v>
      </c>
      <c r="C86" s="384" t="s">
        <v>324</v>
      </c>
      <c r="D86" s="385"/>
      <c r="E86" s="385"/>
      <c r="F86" s="385"/>
      <c r="G86" s="386"/>
      <c r="H86" s="342"/>
      <c r="I86" s="288">
        <v>2E-3</v>
      </c>
    </row>
    <row r="87" spans="1:11" customFormat="1" ht="15.75" thickBot="1" x14ac:dyDescent="0.3">
      <c r="B87" s="455"/>
      <c r="C87" s="249"/>
      <c r="D87" s="249"/>
      <c r="E87" s="249"/>
      <c r="F87" s="249"/>
      <c r="G87" s="249"/>
      <c r="H87" s="249"/>
      <c r="I87" s="456"/>
    </row>
    <row r="88" spans="1:11" customFormat="1" x14ac:dyDescent="0.25">
      <c r="B88" s="282" t="s">
        <v>335</v>
      </c>
      <c r="C88" s="378" t="s">
        <v>326</v>
      </c>
      <c r="D88" s="379"/>
      <c r="E88" s="379"/>
      <c r="F88" s="379"/>
      <c r="G88" s="380"/>
      <c r="H88" s="341"/>
      <c r="I88" s="283">
        <f>I89</f>
        <v>1.11E-2</v>
      </c>
      <c r="J88" s="4"/>
    </row>
    <row r="89" spans="1:11" customFormat="1" ht="15.75" thickBot="1" x14ac:dyDescent="0.3">
      <c r="B89" s="287">
        <v>5</v>
      </c>
      <c r="C89" s="390" t="s">
        <v>326</v>
      </c>
      <c r="D89" s="391"/>
      <c r="E89" s="391"/>
      <c r="F89" s="391"/>
      <c r="G89" s="392"/>
      <c r="H89" s="340"/>
      <c r="I89" s="288">
        <v>1.11E-2</v>
      </c>
      <c r="J89" s="4"/>
    </row>
    <row r="90" spans="1:11" customFormat="1" ht="15.75" thickBot="1" x14ac:dyDescent="0.3">
      <c r="B90" s="455"/>
      <c r="C90" s="249"/>
      <c r="D90" s="249"/>
      <c r="E90" s="249"/>
      <c r="F90" s="249"/>
      <c r="G90" s="249"/>
      <c r="H90" s="249"/>
      <c r="I90" s="456"/>
      <c r="J90" s="4"/>
    </row>
    <row r="91" spans="1:11" x14ac:dyDescent="0.25">
      <c r="A91"/>
      <c r="B91" s="282" t="s">
        <v>327</v>
      </c>
      <c r="C91" s="378" t="s">
        <v>322</v>
      </c>
      <c r="D91" s="379"/>
      <c r="E91" s="379"/>
      <c r="F91" s="379"/>
      <c r="G91" s="380"/>
      <c r="H91" s="341"/>
      <c r="I91" s="283">
        <f>SUM(I92)</f>
        <v>7.2999999999999995E-2</v>
      </c>
      <c r="K91"/>
    </row>
    <row r="92" spans="1:11" ht="15.75" thickBot="1" x14ac:dyDescent="0.3">
      <c r="B92" s="287">
        <v>6</v>
      </c>
      <c r="C92" s="384" t="s">
        <v>325</v>
      </c>
      <c r="D92" s="385"/>
      <c r="E92" s="385"/>
      <c r="F92" s="385"/>
      <c r="G92" s="386"/>
      <c r="H92" s="342"/>
      <c r="I92" s="288">
        <v>7.2999999999999995E-2</v>
      </c>
      <c r="K92"/>
    </row>
    <row r="93" spans="1:11" ht="15.75" thickBot="1" x14ac:dyDescent="0.3">
      <c r="B93" s="455"/>
      <c r="C93" s="249"/>
      <c r="D93" s="249"/>
      <c r="E93" s="249"/>
      <c r="F93" s="249"/>
      <c r="G93" s="249"/>
      <c r="H93" s="249"/>
      <c r="I93" s="456"/>
      <c r="J93" s="240"/>
    </row>
    <row r="94" spans="1:11" x14ac:dyDescent="0.25">
      <c r="B94" s="282" t="s">
        <v>336</v>
      </c>
      <c r="C94" s="378" t="s">
        <v>337</v>
      </c>
      <c r="D94" s="379"/>
      <c r="E94" s="379"/>
      <c r="F94" s="379"/>
      <c r="G94" s="380"/>
      <c r="H94" s="341"/>
      <c r="I94" s="283">
        <f>SUM(I95:I98)</f>
        <v>0.10149999999999999</v>
      </c>
    </row>
    <row r="95" spans="1:11" x14ac:dyDescent="0.25">
      <c r="B95" s="284">
        <v>7</v>
      </c>
      <c r="C95" s="387" t="s">
        <v>328</v>
      </c>
      <c r="D95" s="388"/>
      <c r="E95" s="388"/>
      <c r="F95" s="388"/>
      <c r="G95" s="389"/>
      <c r="H95" s="339"/>
      <c r="I95" s="285">
        <v>0.02</v>
      </c>
    </row>
    <row r="96" spans="1:11" x14ac:dyDescent="0.25">
      <c r="B96" s="284">
        <v>8</v>
      </c>
      <c r="C96" s="387" t="s">
        <v>329</v>
      </c>
      <c r="D96" s="388"/>
      <c r="E96" s="388"/>
      <c r="F96" s="388"/>
      <c r="G96" s="389"/>
      <c r="H96" s="339"/>
      <c r="I96" s="285">
        <v>6.4999999999999997E-3</v>
      </c>
    </row>
    <row r="97" spans="2:12" x14ac:dyDescent="0.25">
      <c r="B97" s="284">
        <v>9</v>
      </c>
      <c r="C97" s="387" t="s">
        <v>333</v>
      </c>
      <c r="D97" s="388"/>
      <c r="E97" s="388"/>
      <c r="F97" s="388"/>
      <c r="G97" s="389"/>
      <c r="H97" s="339"/>
      <c r="I97" s="285">
        <v>4.4999999999999998E-2</v>
      </c>
    </row>
    <row r="98" spans="2:12" ht="15.75" thickBot="1" x14ac:dyDescent="0.3">
      <c r="B98" s="287">
        <v>10</v>
      </c>
      <c r="C98" s="390" t="s">
        <v>330</v>
      </c>
      <c r="D98" s="391"/>
      <c r="E98" s="391"/>
      <c r="F98" s="391"/>
      <c r="G98" s="392"/>
      <c r="H98" s="340"/>
      <c r="I98" s="288">
        <v>0.03</v>
      </c>
      <c r="L98" s="239"/>
    </row>
    <row r="99" spans="2:12" x14ac:dyDescent="0.25">
      <c r="B99" s="250"/>
      <c r="C99" s="249"/>
      <c r="D99" s="249"/>
      <c r="E99" s="249"/>
      <c r="F99" s="249"/>
      <c r="G99" s="249"/>
      <c r="H99" s="249"/>
      <c r="I99" s="251"/>
      <c r="L99" s="239"/>
    </row>
    <row r="100" spans="2:12" ht="15.75" thickBot="1" x14ac:dyDescent="0.3">
      <c r="B100" s="252" t="s">
        <v>331</v>
      </c>
      <c r="C100" s="253"/>
      <c r="D100" s="253"/>
      <c r="E100" s="253"/>
      <c r="F100" s="253"/>
      <c r="G100" s="253"/>
      <c r="H100" s="253"/>
      <c r="I100" s="254"/>
      <c r="K100" s="239"/>
      <c r="L100" s="239"/>
    </row>
    <row r="101" spans="2:12" ht="15.75" thickBot="1" x14ac:dyDescent="0.3">
      <c r="B101" s="255"/>
      <c r="C101" s="256"/>
      <c r="D101" s="256"/>
      <c r="E101" s="256"/>
      <c r="F101" s="256"/>
      <c r="G101" s="257"/>
      <c r="H101" s="257"/>
      <c r="I101" s="258">
        <f>((1+I83+I84+I85+I86)*(1+I89)*(1+I92)/(1-I94))-1</f>
        <v>0.26747951242070167</v>
      </c>
      <c r="K101" s="206"/>
      <c r="L101" s="239"/>
    </row>
    <row r="102" spans="2:12" ht="15.75" thickBot="1" x14ac:dyDescent="0.3">
      <c r="B102" s="250"/>
      <c r="C102" s="249"/>
      <c r="D102" s="249"/>
      <c r="E102" s="249"/>
      <c r="F102" s="249"/>
      <c r="G102" s="249"/>
      <c r="H102" s="249"/>
      <c r="I102" s="251"/>
      <c r="K102" s="206"/>
      <c r="L102" s="239"/>
    </row>
    <row r="103" spans="2:12" ht="16.5" thickBot="1" x14ac:dyDescent="0.3">
      <c r="B103" s="366" t="s">
        <v>297</v>
      </c>
      <c r="C103" s="367"/>
      <c r="D103" s="367"/>
      <c r="E103" s="367"/>
      <c r="F103" s="367"/>
      <c r="G103" s="367"/>
      <c r="H103" s="367"/>
      <c r="I103" s="442"/>
      <c r="K103" s="206"/>
      <c r="L103" s="239"/>
    </row>
    <row r="104" spans="2:12" ht="16.5" thickBot="1" x14ac:dyDescent="0.3">
      <c r="B104" s="436" t="s">
        <v>298</v>
      </c>
      <c r="C104" s="437"/>
      <c r="D104" s="438">
        <f>I101</f>
        <v>0.26747951242070167</v>
      </c>
      <c r="E104" s="439"/>
      <c r="F104" s="440"/>
      <c r="G104" s="441"/>
      <c r="H104" s="325"/>
      <c r="I104" s="104"/>
      <c r="K104" s="206"/>
      <c r="L104" s="229"/>
    </row>
    <row r="105" spans="2:12" ht="15.75" thickBot="1" x14ac:dyDescent="0.3">
      <c r="B105" s="457"/>
      <c r="C105" s="1"/>
      <c r="D105" s="1"/>
      <c r="E105" s="189"/>
      <c r="F105" s="306"/>
      <c r="G105" s="189"/>
      <c r="H105" s="189"/>
      <c r="I105" s="104"/>
      <c r="K105" s="206"/>
      <c r="L105" s="229"/>
    </row>
    <row r="106" spans="2:12" ht="15.75" x14ac:dyDescent="0.25">
      <c r="B106" s="368" t="s">
        <v>383</v>
      </c>
      <c r="C106" s="369"/>
      <c r="D106" s="369"/>
      <c r="E106" s="209"/>
      <c r="F106" s="212"/>
      <c r="G106" s="209"/>
      <c r="H106" s="209"/>
      <c r="I106" s="102"/>
      <c r="K106" s="206"/>
      <c r="L106" s="229"/>
    </row>
    <row r="107" spans="2:12" ht="42.75" customHeight="1" x14ac:dyDescent="0.25">
      <c r="B107" s="304"/>
      <c r="C107" s="357" t="s">
        <v>483</v>
      </c>
      <c r="D107" s="357"/>
      <c r="E107" s="357"/>
      <c r="F107" s="357"/>
      <c r="G107" s="357"/>
      <c r="H107" s="344"/>
      <c r="I107" s="104"/>
      <c r="K107" s="206"/>
      <c r="L107" s="229"/>
    </row>
    <row r="108" spans="2:12" ht="15.75" x14ac:dyDescent="0.25">
      <c r="B108" s="304"/>
      <c r="C108" s="305"/>
      <c r="D108" s="305"/>
      <c r="E108" s="189"/>
      <c r="F108" s="306"/>
      <c r="G108" s="189"/>
      <c r="H108" s="189"/>
      <c r="I108" s="104"/>
      <c r="K108" s="206"/>
      <c r="L108" s="229"/>
    </row>
    <row r="109" spans="2:12" ht="15.75" x14ac:dyDescent="0.25">
      <c r="B109" s="304"/>
      <c r="C109" s="305"/>
      <c r="D109" s="305"/>
      <c r="E109" s="189"/>
      <c r="F109" s="306"/>
      <c r="G109" s="189"/>
      <c r="H109" s="189"/>
      <c r="I109" s="104"/>
      <c r="K109" s="206"/>
      <c r="L109" s="229"/>
    </row>
    <row r="110" spans="2:12" ht="15.75" x14ac:dyDescent="0.25">
      <c r="B110" s="304"/>
      <c r="C110" s="305"/>
      <c r="D110" s="305"/>
      <c r="E110" s="189"/>
      <c r="F110" s="306"/>
      <c r="G110" s="189"/>
      <c r="H110" s="189"/>
      <c r="I110" s="104"/>
      <c r="K110" s="206"/>
      <c r="L110" s="229"/>
    </row>
    <row r="111" spans="2:12" ht="15.75" thickBot="1" x14ac:dyDescent="0.3">
      <c r="B111" s="208"/>
      <c r="C111" s="106"/>
      <c r="D111" s="106"/>
      <c r="E111" s="210"/>
      <c r="F111" s="213" t="s">
        <v>99</v>
      </c>
      <c r="G111" s="214"/>
      <c r="H111" s="214"/>
      <c r="I111" s="345"/>
      <c r="K111" s="206"/>
      <c r="L111" s="229"/>
    </row>
    <row r="112" spans="2:12" x14ac:dyDescent="0.25">
      <c r="B112" s="457"/>
      <c r="C112" s="1"/>
      <c r="D112" s="1"/>
      <c r="E112" s="189"/>
      <c r="F112" s="306"/>
      <c r="G112" s="189"/>
      <c r="H112" s="189"/>
      <c r="I112" s="104"/>
      <c r="K112" s="206"/>
      <c r="L112" s="229"/>
    </row>
    <row r="113" spans="2:14" x14ac:dyDescent="0.25">
      <c r="B113" s="457"/>
      <c r="C113" s="1"/>
      <c r="D113" s="1"/>
      <c r="E113" s="189"/>
      <c r="F113" s="306"/>
      <c r="G113" s="189"/>
      <c r="H113" s="189"/>
      <c r="I113" s="104"/>
      <c r="K113" s="206"/>
      <c r="L113" s="229"/>
    </row>
    <row r="114" spans="2:14" x14ac:dyDescent="0.25">
      <c r="B114" s="457"/>
      <c r="C114" s="1"/>
      <c r="D114" s="1"/>
      <c r="E114" s="189"/>
      <c r="F114" s="306"/>
      <c r="G114" s="189"/>
      <c r="H114" s="189"/>
      <c r="I114" s="104"/>
      <c r="K114" s="206"/>
      <c r="L114" s="229"/>
    </row>
    <row r="115" spans="2:14" x14ac:dyDescent="0.25">
      <c r="B115" s="103"/>
      <c r="C115" s="1"/>
      <c r="D115" s="1"/>
      <c r="E115" s="1"/>
      <c r="F115" s="1"/>
      <c r="G115" s="1"/>
      <c r="H115" s="1"/>
      <c r="I115" s="104"/>
      <c r="K115" s="206"/>
    </row>
    <row r="116" spans="2:14" x14ac:dyDescent="0.25">
      <c r="B116" s="103"/>
      <c r="C116" s="1"/>
      <c r="D116" s="1"/>
      <c r="E116" s="1"/>
      <c r="F116" s="1"/>
      <c r="G116" s="1"/>
      <c r="H116" s="1"/>
      <c r="I116" s="104"/>
    </row>
    <row r="117" spans="2:14" x14ac:dyDescent="0.25">
      <c r="B117" s="103"/>
      <c r="C117" s="1"/>
      <c r="D117" s="1"/>
      <c r="E117" s="1"/>
      <c r="F117" s="1"/>
      <c r="G117" s="1"/>
      <c r="H117" s="1"/>
      <c r="I117" s="104"/>
      <c r="K117" s="4" t="str">
        <f>C5&amp;" - "&amp;TEXT(L130,"R$#.##0,00")&amp;" (COM BDI)"</f>
        <v>ÁREA DE LAZER JARDIM ZAVAGLIA - R$336.482,63 (COM BDI)</v>
      </c>
    </row>
    <row r="118" spans="2:14" x14ac:dyDescent="0.25">
      <c r="B118" s="103"/>
      <c r="C118" s="1"/>
      <c r="D118" s="1"/>
      <c r="E118" s="1"/>
      <c r="F118" s="1"/>
      <c r="G118" s="1"/>
      <c r="H118" s="1"/>
      <c r="I118" s="104"/>
    </row>
    <row r="119" spans="2:14" x14ac:dyDescent="0.25">
      <c r="B119" s="103"/>
      <c r="C119" s="1"/>
      <c r="D119" s="1"/>
      <c r="E119" s="1"/>
      <c r="F119" s="1"/>
      <c r="G119" s="1"/>
      <c r="H119" s="1"/>
      <c r="I119" s="104"/>
      <c r="K119" s="4" t="str">
        <f>D10</f>
        <v>SERVIÇOS PRELIMINARES</v>
      </c>
      <c r="L119" s="206">
        <f>I10</f>
        <v>2615.8495673240927</v>
      </c>
      <c r="M119" s="206"/>
    </row>
    <row r="120" spans="2:14" x14ac:dyDescent="0.25">
      <c r="B120" s="103"/>
      <c r="C120" s="1"/>
      <c r="D120" s="1"/>
      <c r="E120" s="1"/>
      <c r="F120" s="1"/>
      <c r="G120" s="1"/>
      <c r="H120" s="1"/>
      <c r="I120" s="104"/>
      <c r="K120" s="4" t="str">
        <f>D13</f>
        <v>TERRAPLANAGEM</v>
      </c>
      <c r="L120" s="206">
        <f>I13</f>
        <v>34408.570518767774</v>
      </c>
      <c r="M120" s="206"/>
    </row>
    <row r="121" spans="2:14" x14ac:dyDescent="0.25">
      <c r="B121" s="103"/>
      <c r="C121" s="1"/>
      <c r="D121" s="1"/>
      <c r="E121" s="1"/>
      <c r="F121" s="1"/>
      <c r="G121" s="1"/>
      <c r="H121" s="1"/>
      <c r="I121" s="104"/>
      <c r="K121" s="301" t="str">
        <f>D17</f>
        <v>PASSEIO DE CONCRETO</v>
      </c>
      <c r="L121" s="206">
        <f>I17</f>
        <v>64199.297440506853</v>
      </c>
      <c r="M121" s="206"/>
    </row>
    <row r="122" spans="2:14" x14ac:dyDescent="0.25">
      <c r="B122" s="103"/>
      <c r="C122" s="1"/>
      <c r="D122" s="1"/>
      <c r="E122" s="1"/>
      <c r="F122" s="1"/>
      <c r="G122" s="1"/>
      <c r="H122" s="1"/>
      <c r="I122" s="104"/>
      <c r="K122" s="4" t="str">
        <f>D21</f>
        <v>CALÇADA</v>
      </c>
      <c r="L122" s="206">
        <f>I21</f>
        <v>44494.166099878843</v>
      </c>
      <c r="M122" s="206"/>
    </row>
    <row r="123" spans="2:14" x14ac:dyDescent="0.25">
      <c r="B123" s="457"/>
      <c r="C123" s="1"/>
      <c r="D123" s="1"/>
      <c r="E123" s="189"/>
      <c r="F123" s="306"/>
      <c r="G123" s="189"/>
      <c r="H123" s="189"/>
      <c r="I123" s="104"/>
      <c r="K123" s="4" t="str">
        <f>D25</f>
        <v>QUADRA DE AREIA</v>
      </c>
      <c r="L123" s="206">
        <f>I25</f>
        <v>46501.744644315178</v>
      </c>
      <c r="M123" s="206"/>
      <c r="N123" s="4" t="str">
        <f>IF(L130=I76,"ok","N OK")</f>
        <v>ok</v>
      </c>
    </row>
    <row r="124" spans="2:14" x14ac:dyDescent="0.25">
      <c r="B124" s="457"/>
      <c r="C124" s="1"/>
      <c r="D124" s="1"/>
      <c r="E124" s="189"/>
      <c r="F124" s="306"/>
      <c r="G124" s="189"/>
      <c r="H124" s="189"/>
      <c r="I124" s="104"/>
      <c r="K124" s="4" t="str">
        <f>D36</f>
        <v>RAMPA E ESCADA</v>
      </c>
      <c r="L124" s="206">
        <f>I36</f>
        <v>11684.627454308842</v>
      </c>
      <c r="M124" s="206"/>
    </row>
    <row r="125" spans="2:14" x14ac:dyDescent="0.25">
      <c r="B125" s="457"/>
      <c r="C125" s="1"/>
      <c r="D125" s="1"/>
      <c r="E125" s="189"/>
      <c r="F125" s="306"/>
      <c r="G125" s="189"/>
      <c r="H125" s="189"/>
      <c r="I125" s="104"/>
      <c r="K125" s="4" t="str">
        <f>D41</f>
        <v>ILUMINAÇÃO</v>
      </c>
      <c r="L125" s="206">
        <f>I41</f>
        <v>47802.093702931481</v>
      </c>
      <c r="M125" s="206"/>
    </row>
    <row r="126" spans="2:14" x14ac:dyDescent="0.25">
      <c r="B126" s="457"/>
      <c r="C126" s="1"/>
      <c r="D126" s="1"/>
      <c r="E126" s="189"/>
      <c r="F126" s="306"/>
      <c r="G126" s="189"/>
      <c r="H126" s="189"/>
      <c r="I126" s="104"/>
      <c r="K126" s="4" t="str">
        <f>D57</f>
        <v>MISCELANEAS DE ACESSIBILIDADE</v>
      </c>
      <c r="L126" s="206">
        <f>I57</f>
        <v>765.81112140458799</v>
      </c>
      <c r="M126" s="206"/>
    </row>
    <row r="127" spans="2:14" x14ac:dyDescent="0.25">
      <c r="B127" s="457"/>
      <c r="C127" s="1"/>
      <c r="D127" s="1"/>
      <c r="E127" s="189"/>
      <c r="F127" s="306"/>
      <c r="G127" s="189"/>
      <c r="H127" s="189"/>
      <c r="I127" s="104"/>
      <c r="K127" s="4" t="str">
        <f>D59</f>
        <v>PLAYGROUND INCLUSIVO</v>
      </c>
      <c r="L127" s="206">
        <f>I59</f>
        <v>35905.146953058516</v>
      </c>
    </row>
    <row r="128" spans="2:14" x14ac:dyDescent="0.25">
      <c r="B128" s="457"/>
      <c r="C128" s="1"/>
      <c r="D128" s="1"/>
      <c r="E128" s="189"/>
      <c r="F128" s="306"/>
      <c r="G128" s="189"/>
      <c r="H128" s="189"/>
      <c r="I128" s="104"/>
      <c r="K128" s="4" t="str">
        <f>D64</f>
        <v>ACADEMIA AO AR LIVRE</v>
      </c>
      <c r="L128" s="206">
        <f>I64</f>
        <v>19748.661657002573</v>
      </c>
    </row>
    <row r="129" spans="2:13" x14ac:dyDescent="0.25">
      <c r="B129" s="457"/>
      <c r="C129" s="1"/>
      <c r="D129" s="1"/>
      <c r="E129" s="189"/>
      <c r="F129" s="306"/>
      <c r="G129" s="189"/>
      <c r="H129" s="189"/>
      <c r="I129" s="104"/>
      <c r="K129" s="4" t="str">
        <f>D70</f>
        <v>SERVIÇOS COMPLEMENTARES</v>
      </c>
      <c r="L129" s="206">
        <f>I70</f>
        <v>28356.660042041898</v>
      </c>
    </row>
    <row r="130" spans="2:13" x14ac:dyDescent="0.25">
      <c r="B130" s="457"/>
      <c r="C130" s="1"/>
      <c r="D130" s="1"/>
      <c r="E130" s="189"/>
      <c r="F130" s="306"/>
      <c r="G130" s="189"/>
      <c r="H130" s="189"/>
      <c r="I130" s="104"/>
      <c r="L130" s="206">
        <f>SUM(L119:L129)</f>
        <v>336482.62920154067</v>
      </c>
      <c r="M130" s="206"/>
    </row>
    <row r="131" spans="2:13" x14ac:dyDescent="0.25">
      <c r="B131" s="457"/>
      <c r="C131" s="1"/>
      <c r="D131" s="1"/>
      <c r="E131" s="189"/>
      <c r="F131" s="306"/>
      <c r="G131" s="189"/>
      <c r="H131" s="189"/>
      <c r="I131" s="104"/>
    </row>
    <row r="132" spans="2:13" x14ac:dyDescent="0.25">
      <c r="B132" s="457"/>
      <c r="C132" s="1"/>
      <c r="D132" s="1"/>
      <c r="E132" s="189"/>
      <c r="F132" s="306"/>
      <c r="G132" s="189"/>
      <c r="H132" s="189"/>
      <c r="I132" s="104"/>
    </row>
    <row r="133" spans="2:13" x14ac:dyDescent="0.25">
      <c r="B133" s="457"/>
      <c r="C133" s="1"/>
      <c r="D133" s="1"/>
      <c r="E133" s="189"/>
      <c r="F133" s="306"/>
      <c r="G133" s="189"/>
      <c r="H133" s="189"/>
      <c r="I133" s="104"/>
    </row>
    <row r="134" spans="2:13" x14ac:dyDescent="0.25">
      <c r="B134" s="457"/>
      <c r="C134" s="1"/>
      <c r="D134" s="1"/>
      <c r="E134" s="189"/>
      <c r="F134" s="306"/>
      <c r="G134" s="189"/>
      <c r="H134" s="189"/>
      <c r="I134" s="104"/>
    </row>
    <row r="135" spans="2:13" x14ac:dyDescent="0.25">
      <c r="B135" s="457"/>
      <c r="C135" s="1"/>
      <c r="D135" s="1"/>
      <c r="E135" s="189"/>
      <c r="F135" s="306"/>
      <c r="G135" s="189"/>
      <c r="H135" s="189"/>
      <c r="I135" s="104"/>
    </row>
    <row r="136" spans="2:13" ht="15.75" thickBot="1" x14ac:dyDescent="0.3">
      <c r="B136" s="208"/>
      <c r="C136" s="106"/>
      <c r="D136" s="106"/>
      <c r="E136" s="210"/>
      <c r="F136" s="458"/>
      <c r="G136" s="210"/>
      <c r="H136" s="210"/>
      <c r="I136" s="459"/>
    </row>
  </sheetData>
  <mergeCells count="33">
    <mergeCell ref="B103:I103"/>
    <mergeCell ref="C97:G97"/>
    <mergeCell ref="C98:G98"/>
    <mergeCell ref="C89:G89"/>
    <mergeCell ref="C91:G91"/>
    <mergeCell ref="C92:G92"/>
    <mergeCell ref="C94:G94"/>
    <mergeCell ref="C95:G95"/>
    <mergeCell ref="C84:G84"/>
    <mergeCell ref="C85:G85"/>
    <mergeCell ref="C86:G86"/>
    <mergeCell ref="C88:G88"/>
    <mergeCell ref="C96:G96"/>
    <mergeCell ref="C8:D8"/>
    <mergeCell ref="E8:F8"/>
    <mergeCell ref="G8:I8"/>
    <mergeCell ref="C82:G82"/>
    <mergeCell ref="C83:G83"/>
    <mergeCell ref="B3:I3"/>
    <mergeCell ref="C107:G107"/>
    <mergeCell ref="C6:D6"/>
    <mergeCell ref="E6:F6"/>
    <mergeCell ref="G6:I6"/>
    <mergeCell ref="G4:I4"/>
    <mergeCell ref="C5:D5"/>
    <mergeCell ref="E5:F5"/>
    <mergeCell ref="G5:I5"/>
    <mergeCell ref="B104:C104"/>
    <mergeCell ref="B106:D106"/>
    <mergeCell ref="C7:D7"/>
    <mergeCell ref="E7:F7"/>
    <mergeCell ref="B78:I78"/>
    <mergeCell ref="G7:I7"/>
  </mergeCells>
  <pageMargins left="0.511811024" right="0.511811024" top="0.78740157499999996" bottom="0.41" header="0.31496062000000002" footer="0.31496062000000002"/>
  <pageSetup paperSize="9" scale="52" fitToHeight="0" orientation="portrait" r:id="rId1"/>
  <rowBreaks count="1" manualBreakCount="1">
    <brk id="190" min="1" max="7" man="1"/>
  </rowBreaks>
  <ignoredErrors>
    <ignoredError sqref="H13 H17 H21 H41 H57 H70 H64 H36 H59 H25 I49" formula="1"/>
    <ignoredError sqref="F6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1:I47"/>
  <sheetViews>
    <sheetView workbookViewId="0">
      <selection sqref="A1:XFD1048576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97" t="s">
        <v>100</v>
      </c>
      <c r="C3" s="398"/>
      <c r="D3" s="398"/>
      <c r="E3" s="398"/>
      <c r="F3" s="398"/>
      <c r="G3" s="398"/>
      <c r="H3" s="398"/>
      <c r="I3" s="399"/>
    </row>
    <row r="4" spans="2:9" ht="1.5" customHeight="1" x14ac:dyDescent="0.25">
      <c r="B4" s="6"/>
      <c r="C4" s="7"/>
      <c r="D4" s="2"/>
      <c r="E4" s="3"/>
      <c r="F4" s="5"/>
      <c r="G4" s="400"/>
      <c r="H4" s="400"/>
      <c r="I4" s="400"/>
    </row>
    <row r="5" spans="2:9" ht="3" customHeight="1" thickBot="1" x14ac:dyDescent="0.3">
      <c r="B5" s="16"/>
      <c r="C5" s="17"/>
      <c r="D5" s="18"/>
      <c r="E5" s="19"/>
      <c r="F5" s="20"/>
      <c r="G5" s="349"/>
      <c r="H5" s="349"/>
      <c r="I5" s="1"/>
    </row>
    <row r="6" spans="2:9" ht="61.5" customHeight="1" thickBot="1" x14ac:dyDescent="0.3">
      <c r="B6" s="351" t="s">
        <v>1</v>
      </c>
      <c r="C6" s="401" t="s">
        <v>144</v>
      </c>
      <c r="D6" s="402"/>
      <c r="E6" s="402"/>
      <c r="F6" s="402"/>
      <c r="G6" s="402"/>
      <c r="H6" s="402"/>
      <c r="I6" s="402"/>
    </row>
    <row r="7" spans="2:9" ht="16.5" thickBot="1" x14ac:dyDescent="0.3">
      <c r="B7" s="352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3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36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39">
        <v>2</v>
      </c>
      <c r="D11" s="132" t="s">
        <v>112</v>
      </c>
      <c r="E11" s="133" t="s">
        <v>88</v>
      </c>
      <c r="F11" s="134"/>
      <c r="G11" s="134"/>
      <c r="H11" s="153">
        <f>SUM(H12:H26)</f>
        <v>3885.4447</v>
      </c>
      <c r="I11" s="153">
        <f t="shared" si="0"/>
        <v>287522.90779999999</v>
      </c>
    </row>
    <row r="12" spans="2:9" x14ac:dyDescent="0.25">
      <c r="B12" s="114">
        <v>72086</v>
      </c>
      <c r="C12" s="98" t="s">
        <v>90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21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26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91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 t="s">
        <v>102</v>
      </c>
      <c r="C15" s="98" t="s">
        <v>92</v>
      </c>
      <c r="D15" s="97" t="s">
        <v>101</v>
      </c>
      <c r="E15" s="98" t="s">
        <v>45</v>
      </c>
      <c r="F15" s="100">
        <v>17</v>
      </c>
      <c r="G15" s="107">
        <v>22.43</v>
      </c>
      <c r="H15" s="99">
        <f t="shared" si="1"/>
        <v>381.31</v>
      </c>
      <c r="I15" s="150">
        <f t="shared" si="0"/>
        <v>28216.94</v>
      </c>
    </row>
    <row r="16" spans="2:9" x14ac:dyDescent="0.25">
      <c r="B16" s="114">
        <v>7175</v>
      </c>
      <c r="C16" s="98" t="s">
        <v>113</v>
      </c>
      <c r="D16" s="97" t="s">
        <v>103</v>
      </c>
      <c r="E16" s="98" t="s">
        <v>35</v>
      </c>
      <c r="F16" s="100">
        <v>0.88</v>
      </c>
      <c r="G16" s="107">
        <v>898</v>
      </c>
      <c r="H16" s="99">
        <f t="shared" si="1"/>
        <v>790.24</v>
      </c>
      <c r="I16" s="150">
        <f t="shared" si="0"/>
        <v>58477.760000000002</v>
      </c>
    </row>
    <row r="17" spans="2:9" x14ac:dyDescent="0.25">
      <c r="B17" s="114">
        <v>7181</v>
      </c>
      <c r="C17" s="98" t="s">
        <v>114</v>
      </c>
      <c r="D17" s="97" t="s">
        <v>105</v>
      </c>
      <c r="E17" s="98" t="s">
        <v>35</v>
      </c>
      <c r="F17" s="99">
        <v>2.15</v>
      </c>
      <c r="G17" s="107">
        <v>15</v>
      </c>
      <c r="H17" s="99">
        <f t="shared" si="1"/>
        <v>32.25</v>
      </c>
      <c r="I17" s="150">
        <f t="shared" si="0"/>
        <v>2386.5</v>
      </c>
    </row>
    <row r="18" spans="2:9" x14ac:dyDescent="0.25">
      <c r="B18" s="114">
        <v>7178</v>
      </c>
      <c r="C18" s="98" t="s">
        <v>115</v>
      </c>
      <c r="D18" s="97" t="s">
        <v>106</v>
      </c>
      <c r="E18" s="98" t="s">
        <v>35</v>
      </c>
      <c r="F18" s="99">
        <v>0.98</v>
      </c>
      <c r="G18" s="107">
        <v>22</v>
      </c>
      <c r="H18" s="99">
        <f t="shared" si="1"/>
        <v>21.56</v>
      </c>
      <c r="I18" s="150">
        <f t="shared" si="0"/>
        <v>1595.4399999999998</v>
      </c>
    </row>
    <row r="19" spans="2:9" x14ac:dyDescent="0.25">
      <c r="B19" s="114">
        <v>72108</v>
      </c>
      <c r="C19" s="98" t="s">
        <v>116</v>
      </c>
      <c r="D19" s="97" t="s">
        <v>107</v>
      </c>
      <c r="E19" s="98" t="s">
        <v>45</v>
      </c>
      <c r="F19" s="99">
        <v>28.74</v>
      </c>
      <c r="G19" s="107">
        <v>18.3</v>
      </c>
      <c r="H19" s="99">
        <f t="shared" si="1"/>
        <v>525.94200000000001</v>
      </c>
      <c r="I19" s="150">
        <f t="shared" si="0"/>
        <v>38919.707999999999</v>
      </c>
    </row>
    <row r="20" spans="2:9" x14ac:dyDescent="0.25">
      <c r="B20" s="114">
        <v>1108</v>
      </c>
      <c r="C20" s="98" t="s">
        <v>117</v>
      </c>
      <c r="D20" s="97" t="s">
        <v>108</v>
      </c>
      <c r="E20" s="98" t="s">
        <v>45</v>
      </c>
      <c r="F20" s="99">
        <v>13.57</v>
      </c>
      <c r="G20" s="107">
        <v>18.3</v>
      </c>
      <c r="H20" s="99">
        <f t="shared" si="1"/>
        <v>248.33100000000002</v>
      </c>
      <c r="I20" s="150">
        <f t="shared" si="0"/>
        <v>18376.494000000002</v>
      </c>
    </row>
    <row r="21" spans="2:9" x14ac:dyDescent="0.25">
      <c r="B21" s="114">
        <v>5071</v>
      </c>
      <c r="C21" s="98" t="s">
        <v>122</v>
      </c>
      <c r="D21" s="97" t="s">
        <v>118</v>
      </c>
      <c r="E21" s="98" t="s">
        <v>119</v>
      </c>
      <c r="F21" s="99">
        <v>5.83</v>
      </c>
      <c r="G21" s="107">
        <v>10</v>
      </c>
      <c r="H21" s="99">
        <f t="shared" si="1"/>
        <v>58.3</v>
      </c>
      <c r="I21" s="150">
        <f t="shared" si="0"/>
        <v>4314.2</v>
      </c>
    </row>
    <row r="22" spans="2:9" x14ac:dyDescent="0.25">
      <c r="B22" s="114">
        <v>5068</v>
      </c>
      <c r="C22" s="98" t="s">
        <v>123</v>
      </c>
      <c r="D22" s="97" t="s">
        <v>120</v>
      </c>
      <c r="E22" s="98" t="s">
        <v>119</v>
      </c>
      <c r="F22" s="99">
        <v>6.19</v>
      </c>
      <c r="G22" s="107">
        <v>8</v>
      </c>
      <c r="H22" s="99">
        <f t="shared" si="1"/>
        <v>49.52</v>
      </c>
      <c r="I22" s="150">
        <f t="shared" si="0"/>
        <v>3664.48</v>
      </c>
    </row>
    <row r="23" spans="2:9" x14ac:dyDescent="0.25">
      <c r="B23" s="114">
        <v>20247</v>
      </c>
      <c r="C23" s="98" t="s">
        <v>124</v>
      </c>
      <c r="D23" s="97" t="s">
        <v>121</v>
      </c>
      <c r="E23" s="98" t="s">
        <v>119</v>
      </c>
      <c r="F23" s="99">
        <v>6.66</v>
      </c>
      <c r="G23" s="107">
        <v>6</v>
      </c>
      <c r="H23" s="99">
        <f t="shared" si="1"/>
        <v>39.96</v>
      </c>
      <c r="I23" s="150">
        <f t="shared" si="0"/>
        <v>2957.04</v>
      </c>
    </row>
    <row r="24" spans="2:9" x14ac:dyDescent="0.25">
      <c r="B24" s="114" t="s">
        <v>131</v>
      </c>
      <c r="C24" s="98" t="s">
        <v>128</v>
      </c>
      <c r="D24" s="97" t="s">
        <v>146</v>
      </c>
      <c r="E24" s="98" t="s">
        <v>18</v>
      </c>
      <c r="F24" s="99">
        <v>63.35</v>
      </c>
      <c r="G24" s="138">
        <v>7.69</v>
      </c>
      <c r="H24" s="137">
        <f t="shared" si="1"/>
        <v>487.16150000000005</v>
      </c>
      <c r="I24" s="157">
        <f t="shared" si="0"/>
        <v>36049.951000000001</v>
      </c>
    </row>
    <row r="25" spans="2:9" x14ac:dyDescent="0.25">
      <c r="B25" s="114">
        <v>6117</v>
      </c>
      <c r="C25" s="98" t="s">
        <v>127</v>
      </c>
      <c r="D25" s="97" t="s">
        <v>125</v>
      </c>
      <c r="E25" s="98" t="s">
        <v>30</v>
      </c>
      <c r="F25" s="99">
        <v>9.23</v>
      </c>
      <c r="G25" s="107">
        <v>16</v>
      </c>
      <c r="H25" s="99">
        <f>G25*F25</f>
        <v>147.68</v>
      </c>
      <c r="I25" s="150">
        <f>H25*74</f>
        <v>10928.32</v>
      </c>
    </row>
    <row r="26" spans="2:9" ht="15.75" thickBot="1" x14ac:dyDescent="0.3">
      <c r="B26" s="136">
        <v>1213</v>
      </c>
      <c r="C26" s="164" t="s">
        <v>145</v>
      </c>
      <c r="D26" s="165" t="s">
        <v>126</v>
      </c>
      <c r="E26" s="164" t="s">
        <v>30</v>
      </c>
      <c r="F26" s="137">
        <v>11.97</v>
      </c>
      <c r="G26" s="138">
        <v>16</v>
      </c>
      <c r="H26" s="137">
        <f t="shared" si="1"/>
        <v>191.52</v>
      </c>
      <c r="I26" s="157">
        <f t="shared" si="0"/>
        <v>14172.480000000001</v>
      </c>
    </row>
    <row r="27" spans="2:9" ht="15.75" x14ac:dyDescent="0.25">
      <c r="B27" s="109"/>
      <c r="C27" s="110">
        <v>3</v>
      </c>
      <c r="D27" s="111" t="s">
        <v>129</v>
      </c>
      <c r="E27" s="112" t="s">
        <v>88</v>
      </c>
      <c r="F27" s="113"/>
      <c r="G27" s="120"/>
      <c r="H27" s="153">
        <f>SUM(H28:H29)</f>
        <v>158.81899999999999</v>
      </c>
      <c r="I27" s="158">
        <f t="shared" si="0"/>
        <v>11752.606</v>
      </c>
    </row>
    <row r="28" spans="2:9" x14ac:dyDescent="0.25">
      <c r="B28" s="114" t="s">
        <v>131</v>
      </c>
      <c r="C28" s="98" t="s">
        <v>23</v>
      </c>
      <c r="D28" s="97" t="s">
        <v>130</v>
      </c>
      <c r="E28" s="98" t="s">
        <v>18</v>
      </c>
      <c r="F28" s="99">
        <v>63.35</v>
      </c>
      <c r="G28" s="107">
        <v>1.1399999999999999</v>
      </c>
      <c r="H28" s="99">
        <f>G28*F28</f>
        <v>72.218999999999994</v>
      </c>
      <c r="I28" s="150">
        <f t="shared" si="0"/>
        <v>5344.2059999999992</v>
      </c>
    </row>
    <row r="29" spans="2:9" ht="15.75" thickBot="1" x14ac:dyDescent="0.3">
      <c r="B29" s="115" t="s">
        <v>48</v>
      </c>
      <c r="C29" s="116" t="s">
        <v>29</v>
      </c>
      <c r="D29" s="117" t="s">
        <v>132</v>
      </c>
      <c r="E29" s="116" t="s">
        <v>95</v>
      </c>
      <c r="F29" s="118">
        <v>86.6</v>
      </c>
      <c r="G29" s="119">
        <v>1</v>
      </c>
      <c r="H29" s="118">
        <f>G29*F29</f>
        <v>86.6</v>
      </c>
      <c r="I29" s="151">
        <f t="shared" si="0"/>
        <v>6408.4</v>
      </c>
    </row>
    <row r="30" spans="2:9" ht="15.75" x14ac:dyDescent="0.25">
      <c r="B30" s="109"/>
      <c r="C30" s="166">
        <v>4</v>
      </c>
      <c r="D30" s="111" t="s">
        <v>133</v>
      </c>
      <c r="E30" s="112" t="s">
        <v>88</v>
      </c>
      <c r="F30" s="113"/>
      <c r="G30" s="120"/>
      <c r="H30" s="153">
        <f>SUM(H31)</f>
        <v>62.744000000000007</v>
      </c>
      <c r="I30" s="158">
        <f t="shared" si="0"/>
        <v>4643.0560000000005</v>
      </c>
    </row>
    <row r="31" spans="2:9" ht="15.75" thickBot="1" x14ac:dyDescent="0.3">
      <c r="B31" s="115" t="s">
        <v>135</v>
      </c>
      <c r="C31" s="116" t="s">
        <v>36</v>
      </c>
      <c r="D31" s="117" t="s">
        <v>134</v>
      </c>
      <c r="E31" s="116" t="s">
        <v>18</v>
      </c>
      <c r="F31" s="118">
        <v>7.13</v>
      </c>
      <c r="G31" s="119">
        <v>8.8000000000000007</v>
      </c>
      <c r="H31" s="118">
        <f>G31*F31</f>
        <v>62.744000000000007</v>
      </c>
      <c r="I31" s="151">
        <f t="shared" si="0"/>
        <v>4643.0560000000005</v>
      </c>
    </row>
    <row r="32" spans="2:9" ht="15.75" x14ac:dyDescent="0.25">
      <c r="B32" s="130"/>
      <c r="C32" s="131">
        <v>5</v>
      </c>
      <c r="D32" s="132" t="s">
        <v>136</v>
      </c>
      <c r="E32" s="133" t="s">
        <v>88</v>
      </c>
      <c r="F32" s="134"/>
      <c r="G32" s="145"/>
      <c r="H32" s="153">
        <f>SUM(H33:H36)</f>
        <v>171.5</v>
      </c>
      <c r="I32" s="153">
        <f t="shared" si="0"/>
        <v>12691</v>
      </c>
    </row>
    <row r="33" spans="2:9" x14ac:dyDescent="0.25">
      <c r="B33" s="114">
        <v>9537</v>
      </c>
      <c r="C33" s="98" t="s">
        <v>85</v>
      </c>
      <c r="D33" s="97" t="s">
        <v>84</v>
      </c>
      <c r="E33" s="98" t="s">
        <v>18</v>
      </c>
      <c r="F33" s="99">
        <v>1.26</v>
      </c>
      <c r="G33" s="108">
        <v>50</v>
      </c>
      <c r="H33" s="99">
        <f>G33*F33</f>
        <v>63</v>
      </c>
      <c r="I33" s="150">
        <f t="shared" si="0"/>
        <v>4662</v>
      </c>
    </row>
    <row r="34" spans="2:9" x14ac:dyDescent="0.25">
      <c r="B34" s="114" t="s">
        <v>48</v>
      </c>
      <c r="C34" s="98" t="s">
        <v>86</v>
      </c>
      <c r="D34" s="97" t="s">
        <v>139</v>
      </c>
      <c r="E34" s="98" t="s">
        <v>4</v>
      </c>
      <c r="F34" s="99">
        <v>36</v>
      </c>
      <c r="G34" s="108">
        <v>1</v>
      </c>
      <c r="H34" s="99">
        <f>G34*F34</f>
        <v>36</v>
      </c>
      <c r="I34" s="150">
        <f t="shared" si="0"/>
        <v>2664</v>
      </c>
    </row>
    <row r="35" spans="2:9" x14ac:dyDescent="0.25">
      <c r="B35" s="114" t="s">
        <v>48</v>
      </c>
      <c r="C35" s="98" t="s">
        <v>140</v>
      </c>
      <c r="D35" s="97" t="s">
        <v>141</v>
      </c>
      <c r="E35" s="98" t="s">
        <v>4</v>
      </c>
      <c r="F35" s="99">
        <v>25</v>
      </c>
      <c r="G35" s="108">
        <v>1</v>
      </c>
      <c r="H35" s="99">
        <f>G35*F35</f>
        <v>25</v>
      </c>
      <c r="I35" s="150">
        <f t="shared" si="0"/>
        <v>1850</v>
      </c>
    </row>
    <row r="36" spans="2:9" ht="15.75" thickBot="1" x14ac:dyDescent="0.3">
      <c r="B36" s="115" t="s">
        <v>48</v>
      </c>
      <c r="C36" s="116" t="s">
        <v>142</v>
      </c>
      <c r="D36" s="117" t="s">
        <v>94</v>
      </c>
      <c r="E36" s="116" t="s">
        <v>4</v>
      </c>
      <c r="F36" s="118">
        <v>190</v>
      </c>
      <c r="G36" s="121">
        <v>0.25</v>
      </c>
      <c r="H36" s="118">
        <f>G36*F36</f>
        <v>47.5</v>
      </c>
      <c r="I36" s="151">
        <f t="shared" si="0"/>
        <v>3515</v>
      </c>
    </row>
    <row r="37" spans="2:9" ht="3" customHeight="1" thickBot="1" x14ac:dyDescent="0.3">
      <c r="B37" s="403"/>
      <c r="C37" s="404"/>
      <c r="D37" s="404"/>
      <c r="E37" s="404"/>
      <c r="F37" s="404"/>
      <c r="G37" s="404"/>
      <c r="H37" s="404"/>
      <c r="I37" s="405"/>
    </row>
    <row r="38" spans="2:9" ht="19.5" thickBot="1" x14ac:dyDescent="0.35">
      <c r="B38" s="140"/>
      <c r="C38" s="146">
        <v>6</v>
      </c>
      <c r="D38" s="141" t="s">
        <v>13</v>
      </c>
      <c r="E38" s="142" t="s">
        <v>88</v>
      </c>
      <c r="F38" s="143"/>
      <c r="G38" s="147"/>
      <c r="H38" s="154">
        <f>H32+H30+H27+H11+H8</f>
        <v>4475.5317000000005</v>
      </c>
      <c r="I38" s="155">
        <f>I32+I30+I27+I11+I8</f>
        <v>331189.34580000001</v>
      </c>
    </row>
    <row r="39" spans="2:9" hidden="1" x14ac:dyDescent="0.25">
      <c r="B39" s="130"/>
      <c r="C39" s="139" t="s">
        <v>85</v>
      </c>
      <c r="D39" s="132" t="s">
        <v>96</v>
      </c>
      <c r="E39" s="133" t="s">
        <v>88</v>
      </c>
      <c r="F39" s="134"/>
      <c r="G39" s="145"/>
      <c r="H39" s="135">
        <f>H38*20%</f>
        <v>895.10634000000016</v>
      </c>
    </row>
    <row r="40" spans="2:9" ht="15.75" hidden="1" thickBot="1" x14ac:dyDescent="0.3">
      <c r="B40" s="122"/>
      <c r="C40" s="116" t="s">
        <v>86</v>
      </c>
      <c r="D40" s="123" t="s">
        <v>97</v>
      </c>
      <c r="E40" s="124" t="s">
        <v>88</v>
      </c>
      <c r="F40" s="125"/>
      <c r="G40" s="126"/>
      <c r="H40" s="127">
        <f>H39+H38</f>
        <v>5370.6380400000007</v>
      </c>
    </row>
    <row r="41" spans="2:9" ht="15.75" thickBot="1" x14ac:dyDescent="0.3"/>
    <row r="42" spans="2:9" ht="15.75" x14ac:dyDescent="0.25">
      <c r="B42" s="393" t="s">
        <v>143</v>
      </c>
      <c r="C42" s="394"/>
      <c r="D42" s="394"/>
      <c r="E42" s="101"/>
      <c r="F42" s="101"/>
      <c r="G42" s="101"/>
      <c r="H42" s="101"/>
      <c r="I42" s="102"/>
    </row>
    <row r="43" spans="2:9" x14ac:dyDescent="0.25">
      <c r="B43" s="103"/>
      <c r="C43" s="1"/>
      <c r="D43" s="1"/>
      <c r="E43" s="1"/>
      <c r="F43" s="1"/>
      <c r="G43" s="1"/>
      <c r="H43" s="1"/>
      <c r="I43" s="104" t="s">
        <v>98</v>
      </c>
    </row>
    <row r="44" spans="2:9" x14ac:dyDescent="0.25">
      <c r="B44" s="103"/>
      <c r="C44" s="1"/>
      <c r="D44" s="1"/>
      <c r="E44" s="1"/>
      <c r="F44" s="1"/>
      <c r="G44" s="1"/>
      <c r="H44" s="1"/>
      <c r="I44" s="104"/>
    </row>
    <row r="45" spans="2:9" x14ac:dyDescent="0.25">
      <c r="B45" s="103"/>
      <c r="C45" s="1"/>
      <c r="D45" s="1" t="s">
        <v>98</v>
      </c>
      <c r="E45" s="1"/>
      <c r="F45" s="1"/>
      <c r="G45" s="1"/>
      <c r="H45" s="1"/>
      <c r="I45" s="104"/>
    </row>
    <row r="46" spans="2:9" x14ac:dyDescent="0.25">
      <c r="B46" s="103"/>
      <c r="C46" s="1"/>
      <c r="D46" s="1" t="s">
        <v>98</v>
      </c>
      <c r="E46" s="1"/>
      <c r="F46" s="1"/>
      <c r="G46" s="1"/>
      <c r="H46" s="1"/>
      <c r="I46" s="104"/>
    </row>
    <row r="47" spans="2:9" ht="15.75" thickBot="1" x14ac:dyDescent="0.3">
      <c r="B47" s="105"/>
      <c r="C47" s="106"/>
      <c r="D47" s="106"/>
      <c r="E47" s="106"/>
      <c r="F47" s="395" t="s">
        <v>99</v>
      </c>
      <c r="G47" s="395"/>
      <c r="H47" s="395"/>
      <c r="I47" s="396"/>
    </row>
  </sheetData>
  <mergeCells count="8">
    <mergeCell ref="B42:D42"/>
    <mergeCell ref="F47:I47"/>
    <mergeCell ref="B3:I3"/>
    <mergeCell ref="G4:I4"/>
    <mergeCell ref="G5:H5"/>
    <mergeCell ref="B6:B7"/>
    <mergeCell ref="C6:I6"/>
    <mergeCell ref="B37:I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B1:I47"/>
  <sheetViews>
    <sheetView topLeftCell="D1" workbookViewId="0">
      <selection activeCell="H34" sqref="H34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97" t="s">
        <v>100</v>
      </c>
      <c r="C3" s="398"/>
      <c r="D3" s="398"/>
      <c r="E3" s="398"/>
      <c r="F3" s="398"/>
      <c r="G3" s="398"/>
      <c r="H3" s="398"/>
      <c r="I3" s="399"/>
    </row>
    <row r="4" spans="2:9" ht="1.5" customHeight="1" x14ac:dyDescent="0.25">
      <c r="B4" s="6"/>
      <c r="C4" s="7"/>
      <c r="D4" s="2"/>
      <c r="E4" s="3"/>
      <c r="F4" s="5"/>
      <c r="G4" s="400"/>
      <c r="H4" s="400"/>
      <c r="I4" s="400"/>
    </row>
    <row r="5" spans="2:9" ht="3" customHeight="1" thickBot="1" x14ac:dyDescent="0.3">
      <c r="B5" s="16"/>
      <c r="C5" s="17"/>
      <c r="D5" s="18"/>
      <c r="E5" s="19"/>
      <c r="F5" s="20"/>
      <c r="G5" s="349"/>
      <c r="H5" s="349"/>
      <c r="I5" s="1"/>
    </row>
    <row r="6" spans="2:9" ht="61.5" customHeight="1" thickBot="1" x14ac:dyDescent="0.3">
      <c r="B6" s="351" t="s">
        <v>1</v>
      </c>
      <c r="C6" s="401" t="s">
        <v>154</v>
      </c>
      <c r="D6" s="402"/>
      <c r="E6" s="402"/>
      <c r="F6" s="402"/>
      <c r="G6" s="402"/>
      <c r="H6" s="402"/>
      <c r="I6" s="402"/>
    </row>
    <row r="7" spans="2:9" ht="16.5" thickBot="1" x14ac:dyDescent="0.3">
      <c r="B7" s="406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111.16999999999999</v>
      </c>
      <c r="I8" s="158">
        <f>H8*74</f>
        <v>8226.58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8</v>
      </c>
      <c r="H9" s="100">
        <f>G9*F9</f>
        <v>16.399999999999999</v>
      </c>
      <c r="I9" s="129">
        <f>H9*74</f>
        <v>1213.5999999999999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63">
        <f>H10*74</f>
        <v>7012.98</v>
      </c>
    </row>
    <row r="11" spans="2:9" ht="15.75" x14ac:dyDescent="0.25">
      <c r="B11" s="130"/>
      <c r="C11" s="162">
        <v>2</v>
      </c>
      <c r="D11" s="132" t="s">
        <v>147</v>
      </c>
      <c r="E11" s="133" t="s">
        <v>88</v>
      </c>
      <c r="F11" s="134"/>
      <c r="G11" s="134"/>
      <c r="H11" s="159">
        <f>SUM(H12:H20)</f>
        <v>1403.633</v>
      </c>
      <c r="I11" s="161">
        <f>H11*74</f>
        <v>103868.842</v>
      </c>
    </row>
    <row r="12" spans="2:9" x14ac:dyDescent="0.25">
      <c r="B12" s="114">
        <v>72108</v>
      </c>
      <c r="C12" s="98" t="s">
        <v>90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20" si="0">G12*F12</f>
        <v>525.94200000000001</v>
      </c>
      <c r="I12" s="150">
        <f t="shared" ref="I12:I27" si="1">H12*74</f>
        <v>38919.707999999999</v>
      </c>
    </row>
    <row r="13" spans="2:9" x14ac:dyDescent="0.25">
      <c r="B13" s="114">
        <v>1108</v>
      </c>
      <c r="C13" s="98" t="s">
        <v>21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0"/>
        <v>248.33100000000002</v>
      </c>
      <c r="I13" s="150">
        <f t="shared" si="1"/>
        <v>18376.494000000002</v>
      </c>
    </row>
    <row r="14" spans="2:9" x14ac:dyDescent="0.25">
      <c r="B14" s="114" t="s">
        <v>150</v>
      </c>
      <c r="C14" s="98" t="s">
        <v>91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0"/>
        <v>282</v>
      </c>
      <c r="I14" s="150">
        <f t="shared" si="1"/>
        <v>20868</v>
      </c>
    </row>
    <row r="15" spans="2:9" x14ac:dyDescent="0.25">
      <c r="B15" s="114" t="s">
        <v>48</v>
      </c>
      <c r="C15" s="98" t="s">
        <v>92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0"/>
        <v>135</v>
      </c>
      <c r="I15" s="150">
        <f t="shared" si="1"/>
        <v>9990</v>
      </c>
    </row>
    <row r="16" spans="2:9" x14ac:dyDescent="0.25">
      <c r="B16" s="114" t="s">
        <v>48</v>
      </c>
      <c r="C16" s="98" t="s">
        <v>113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0"/>
        <v>6.8999999999999995</v>
      </c>
      <c r="I16" s="150">
        <f t="shared" si="1"/>
        <v>510.59999999999997</v>
      </c>
    </row>
    <row r="17" spans="2:9" x14ac:dyDescent="0.25">
      <c r="B17" s="114" t="s">
        <v>48</v>
      </c>
      <c r="C17" s="98" t="s">
        <v>114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0"/>
        <v>5.86</v>
      </c>
      <c r="I17" s="150">
        <f t="shared" si="1"/>
        <v>433.64000000000004</v>
      </c>
    </row>
    <row r="18" spans="2:9" x14ac:dyDescent="0.25">
      <c r="B18" s="114">
        <v>5071</v>
      </c>
      <c r="C18" s="98" t="s">
        <v>115</v>
      </c>
      <c r="D18" s="97" t="s">
        <v>153</v>
      </c>
      <c r="E18" s="98" t="s">
        <v>119</v>
      </c>
      <c r="F18" s="99">
        <v>3</v>
      </c>
      <c r="G18" s="107">
        <v>10</v>
      </c>
      <c r="H18" s="99">
        <f t="shared" si="0"/>
        <v>30</v>
      </c>
      <c r="I18" s="150">
        <f t="shared" si="1"/>
        <v>2220</v>
      </c>
    </row>
    <row r="19" spans="2:9" x14ac:dyDescent="0.25">
      <c r="B19" s="136">
        <v>6117</v>
      </c>
      <c r="C19" s="98" t="s">
        <v>116</v>
      </c>
      <c r="D19" s="97" t="s">
        <v>125</v>
      </c>
      <c r="E19" s="98" t="s">
        <v>30</v>
      </c>
      <c r="F19" s="99">
        <v>9.23</v>
      </c>
      <c r="G19" s="107">
        <v>8</v>
      </c>
      <c r="H19" s="99">
        <f>G19*F19</f>
        <v>73.84</v>
      </c>
      <c r="I19" s="150">
        <f>H19*74</f>
        <v>5464.16</v>
      </c>
    </row>
    <row r="20" spans="2:9" ht="15.75" thickBot="1" x14ac:dyDescent="0.3">
      <c r="B20" s="115">
        <v>1213</v>
      </c>
      <c r="C20" s="98" t="s">
        <v>117</v>
      </c>
      <c r="D20" s="117" t="s">
        <v>126</v>
      </c>
      <c r="E20" s="116" t="s">
        <v>30</v>
      </c>
      <c r="F20" s="118">
        <v>11.97</v>
      </c>
      <c r="G20" s="119">
        <v>8</v>
      </c>
      <c r="H20" s="118">
        <f t="shared" si="0"/>
        <v>95.76</v>
      </c>
      <c r="I20" s="151">
        <f t="shared" si="1"/>
        <v>7086.2400000000007</v>
      </c>
    </row>
    <row r="21" spans="2:9" ht="15.75" x14ac:dyDescent="0.25">
      <c r="B21" s="109"/>
      <c r="C21" s="110">
        <v>3</v>
      </c>
      <c r="D21" s="111" t="s">
        <v>129</v>
      </c>
      <c r="E21" s="112" t="s">
        <v>88</v>
      </c>
      <c r="F21" s="113"/>
      <c r="G21" s="120"/>
      <c r="H21" s="153">
        <f>SUM(H22:H23)</f>
        <v>158.81899999999999</v>
      </c>
      <c r="I21" s="158">
        <f t="shared" si="1"/>
        <v>11752.606</v>
      </c>
    </row>
    <row r="22" spans="2:9" x14ac:dyDescent="0.25">
      <c r="B22" s="114" t="s">
        <v>131</v>
      </c>
      <c r="C22" s="98" t="s">
        <v>23</v>
      </c>
      <c r="D22" s="97" t="s">
        <v>130</v>
      </c>
      <c r="E22" s="98" t="s">
        <v>18</v>
      </c>
      <c r="F22" s="99">
        <v>63.35</v>
      </c>
      <c r="G22" s="107">
        <v>1.1399999999999999</v>
      </c>
      <c r="H22" s="99">
        <f>G22*F22</f>
        <v>72.218999999999994</v>
      </c>
      <c r="I22" s="150">
        <f t="shared" si="1"/>
        <v>5344.2059999999992</v>
      </c>
    </row>
    <row r="23" spans="2:9" ht="15.75" thickBot="1" x14ac:dyDescent="0.3">
      <c r="B23" s="115" t="s">
        <v>48</v>
      </c>
      <c r="C23" s="116" t="s">
        <v>29</v>
      </c>
      <c r="D23" s="117" t="s">
        <v>132</v>
      </c>
      <c r="E23" s="116" t="s">
        <v>95</v>
      </c>
      <c r="F23" s="118">
        <v>86.6</v>
      </c>
      <c r="G23" s="119">
        <v>1</v>
      </c>
      <c r="H23" s="118">
        <f>G23*F23</f>
        <v>86.6</v>
      </c>
      <c r="I23" s="151">
        <f t="shared" si="1"/>
        <v>6408.4</v>
      </c>
    </row>
    <row r="24" spans="2:9" ht="15.75" x14ac:dyDescent="0.25">
      <c r="B24" s="130"/>
      <c r="C24" s="131">
        <v>4</v>
      </c>
      <c r="D24" s="132" t="s">
        <v>136</v>
      </c>
      <c r="E24" s="133" t="s">
        <v>88</v>
      </c>
      <c r="F24" s="134"/>
      <c r="G24" s="145"/>
      <c r="H24" s="159">
        <f>SUM(H25:H27)</f>
        <v>124</v>
      </c>
      <c r="I24" s="159">
        <f t="shared" si="1"/>
        <v>9176</v>
      </c>
    </row>
    <row r="25" spans="2:9" x14ac:dyDescent="0.25">
      <c r="B25" s="114">
        <v>9537</v>
      </c>
      <c r="C25" s="98" t="s">
        <v>36</v>
      </c>
      <c r="D25" s="97" t="s">
        <v>84</v>
      </c>
      <c r="E25" s="98" t="s">
        <v>18</v>
      </c>
      <c r="F25" s="99">
        <v>1.26</v>
      </c>
      <c r="G25" s="108">
        <v>50</v>
      </c>
      <c r="H25" s="99">
        <f>G25*F25</f>
        <v>63</v>
      </c>
      <c r="I25" s="150">
        <f t="shared" si="1"/>
        <v>4662</v>
      </c>
    </row>
    <row r="26" spans="2:9" x14ac:dyDescent="0.25">
      <c r="B26" s="114" t="s">
        <v>48</v>
      </c>
      <c r="C26" s="98" t="s">
        <v>63</v>
      </c>
      <c r="D26" s="97" t="s">
        <v>139</v>
      </c>
      <c r="E26" s="98" t="s">
        <v>4</v>
      </c>
      <c r="F26" s="99">
        <v>36</v>
      </c>
      <c r="G26" s="108">
        <v>1</v>
      </c>
      <c r="H26" s="99">
        <f>G26*F26</f>
        <v>36</v>
      </c>
      <c r="I26" s="150">
        <f t="shared" si="1"/>
        <v>2664</v>
      </c>
    </row>
    <row r="27" spans="2:9" ht="15.75" thickBot="1" x14ac:dyDescent="0.3">
      <c r="B27" s="114" t="s">
        <v>48</v>
      </c>
      <c r="C27" s="98" t="s">
        <v>64</v>
      </c>
      <c r="D27" s="97" t="s">
        <v>141</v>
      </c>
      <c r="E27" s="98" t="s">
        <v>4</v>
      </c>
      <c r="F27" s="99">
        <v>25</v>
      </c>
      <c r="G27" s="108">
        <v>1</v>
      </c>
      <c r="H27" s="99">
        <f>G27*F27</f>
        <v>25</v>
      </c>
      <c r="I27" s="150">
        <f t="shared" si="1"/>
        <v>1850</v>
      </c>
    </row>
    <row r="28" spans="2:9" ht="3.75" customHeight="1" thickBot="1" x14ac:dyDescent="0.3">
      <c r="B28" s="407"/>
      <c r="C28" s="408"/>
      <c r="D28" s="408"/>
      <c r="E28" s="408"/>
      <c r="F28" s="408"/>
      <c r="G28" s="408"/>
      <c r="H28" s="408"/>
      <c r="I28" s="409"/>
    </row>
    <row r="29" spans="2:9" ht="19.5" thickBot="1" x14ac:dyDescent="0.35">
      <c r="B29" s="140"/>
      <c r="C29" s="146">
        <v>5</v>
      </c>
      <c r="D29" s="141" t="s">
        <v>13</v>
      </c>
      <c r="E29" s="142" t="s">
        <v>88</v>
      </c>
      <c r="F29" s="143"/>
      <c r="G29" s="147"/>
      <c r="H29" s="154">
        <f>H24+H21+H11</f>
        <v>1686.452</v>
      </c>
      <c r="I29" s="155">
        <f>I24+I21+I11+I8</f>
        <v>133024.02799999999</v>
      </c>
    </row>
    <row r="30" spans="2:9" hidden="1" x14ac:dyDescent="0.25">
      <c r="B30" s="130"/>
      <c r="C30" s="139" t="s">
        <v>85</v>
      </c>
      <c r="D30" s="132" t="s">
        <v>96</v>
      </c>
      <c r="E30" s="133" t="s">
        <v>88</v>
      </c>
      <c r="F30" s="134"/>
      <c r="G30" s="145"/>
      <c r="H30" s="135">
        <f>H29*20%</f>
        <v>337.29040000000003</v>
      </c>
    </row>
    <row r="31" spans="2:9" ht="15.75" hidden="1" thickBot="1" x14ac:dyDescent="0.3">
      <c r="B31" s="122"/>
      <c r="C31" s="116" t="s">
        <v>86</v>
      </c>
      <c r="D31" s="123" t="s">
        <v>97</v>
      </c>
      <c r="E31" s="124" t="s">
        <v>88</v>
      </c>
      <c r="F31" s="125"/>
      <c r="G31" s="126"/>
      <c r="H31" s="127">
        <f>H30+H29</f>
        <v>2023.7424000000001</v>
      </c>
    </row>
    <row r="32" spans="2:9" ht="15.75" thickBot="1" x14ac:dyDescent="0.3"/>
    <row r="33" spans="2:9" ht="15.75" x14ac:dyDescent="0.25">
      <c r="B33" s="393" t="s">
        <v>143</v>
      </c>
      <c r="C33" s="394"/>
      <c r="D33" s="394"/>
      <c r="E33" s="101"/>
      <c r="F33" s="101"/>
      <c r="G33" s="101"/>
      <c r="H33" s="101"/>
      <c r="I33" s="102"/>
    </row>
    <row r="34" spans="2:9" x14ac:dyDescent="0.25">
      <c r="B34" s="103"/>
      <c r="C34" s="1"/>
      <c r="D34" s="1"/>
      <c r="E34" s="1"/>
      <c r="F34" s="1"/>
      <c r="G34" s="1"/>
      <c r="H34" s="1"/>
      <c r="I34" s="104" t="s">
        <v>98</v>
      </c>
    </row>
    <row r="35" spans="2:9" x14ac:dyDescent="0.25">
      <c r="B35" s="103"/>
      <c r="C35" s="1"/>
      <c r="D35" s="1"/>
      <c r="E35" s="1"/>
      <c r="F35" s="1"/>
      <c r="G35" s="1"/>
      <c r="H35" s="1"/>
      <c r="I35" s="104"/>
    </row>
    <row r="36" spans="2:9" x14ac:dyDescent="0.25">
      <c r="B36" s="103"/>
      <c r="C36" s="1"/>
      <c r="D36" s="1"/>
      <c r="E36" s="1"/>
      <c r="F36" s="1"/>
      <c r="G36" s="1"/>
      <c r="H36" s="1"/>
      <c r="I36" s="104"/>
    </row>
    <row r="37" spans="2:9" x14ac:dyDescent="0.25">
      <c r="B37" s="103"/>
      <c r="C37" s="1"/>
      <c r="D37" s="1"/>
      <c r="E37" s="1"/>
      <c r="F37" s="1"/>
      <c r="G37" s="1"/>
      <c r="H37" s="1"/>
      <c r="I37" s="104"/>
    </row>
    <row r="38" spans="2:9" x14ac:dyDescent="0.25">
      <c r="B38" s="103"/>
      <c r="C38" s="1"/>
      <c r="D38" s="1" t="s">
        <v>98</v>
      </c>
      <c r="E38" s="1"/>
      <c r="F38" s="1"/>
      <c r="G38" s="1"/>
      <c r="H38" s="1"/>
      <c r="I38" s="104"/>
    </row>
    <row r="39" spans="2:9" ht="15.75" thickBot="1" x14ac:dyDescent="0.3">
      <c r="B39" s="105"/>
      <c r="C39" s="106"/>
      <c r="D39" s="106"/>
      <c r="E39" s="106"/>
      <c r="F39" s="395" t="s">
        <v>99</v>
      </c>
      <c r="G39" s="395"/>
      <c r="H39" s="395"/>
      <c r="I39" s="396"/>
    </row>
    <row r="43" spans="2:9" x14ac:dyDescent="0.25">
      <c r="D43" s="4" t="s">
        <v>98</v>
      </c>
    </row>
    <row r="45" spans="2:9" x14ac:dyDescent="0.25">
      <c r="D45" s="4" t="s">
        <v>98</v>
      </c>
    </row>
    <row r="47" spans="2:9" x14ac:dyDescent="0.25">
      <c r="D47" s="4" t="s">
        <v>98</v>
      </c>
    </row>
  </sheetData>
  <mergeCells count="8">
    <mergeCell ref="B33:D33"/>
    <mergeCell ref="F39:I39"/>
    <mergeCell ref="B3:I3"/>
    <mergeCell ref="G4:I4"/>
    <mergeCell ref="G5:H5"/>
    <mergeCell ref="B6:B7"/>
    <mergeCell ref="C6:I6"/>
    <mergeCell ref="B28:I2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/>
  <dimension ref="B1:I63"/>
  <sheetViews>
    <sheetView workbookViewId="0">
      <selection activeCell="D52" sqref="D52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2851562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97" t="s">
        <v>100</v>
      </c>
      <c r="C3" s="398"/>
      <c r="D3" s="398"/>
      <c r="E3" s="398"/>
      <c r="F3" s="398"/>
      <c r="G3" s="398"/>
      <c r="H3" s="398"/>
      <c r="I3" s="399"/>
    </row>
    <row r="4" spans="2:9" ht="1.5" customHeight="1" x14ac:dyDescent="0.25">
      <c r="B4" s="6"/>
      <c r="C4" s="7"/>
      <c r="D4" s="2"/>
      <c r="E4" s="3"/>
      <c r="F4" s="5"/>
      <c r="G4" s="400"/>
      <c r="H4" s="400"/>
      <c r="I4" s="400"/>
    </row>
    <row r="5" spans="2:9" ht="3" customHeight="1" thickBot="1" x14ac:dyDescent="0.3">
      <c r="B5" s="16"/>
      <c r="C5" s="17"/>
      <c r="D5" s="18"/>
      <c r="E5" s="19"/>
      <c r="F5" s="20"/>
      <c r="G5" s="349"/>
      <c r="H5" s="349"/>
      <c r="I5" s="1"/>
    </row>
    <row r="6" spans="2:9" ht="61.5" customHeight="1" thickBot="1" x14ac:dyDescent="0.3">
      <c r="B6" s="410" t="s">
        <v>1</v>
      </c>
      <c r="C6" s="401" t="s">
        <v>159</v>
      </c>
      <c r="D6" s="402"/>
      <c r="E6" s="402"/>
      <c r="F6" s="402"/>
      <c r="G6" s="402"/>
      <c r="H6" s="402"/>
      <c r="I6" s="402"/>
    </row>
    <row r="7" spans="2:9" ht="16.5" customHeight="1" thickBot="1" x14ac:dyDescent="0.3">
      <c r="B7" s="411"/>
      <c r="C7" s="16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189.07</v>
      </c>
      <c r="I8" s="158">
        <f>H8*74</f>
        <v>13991.18</v>
      </c>
    </row>
    <row r="9" spans="2:9" x14ac:dyDescent="0.25">
      <c r="B9" s="114">
        <v>72225</v>
      </c>
      <c r="C9" s="98" t="s">
        <v>19</v>
      </c>
      <c r="D9" s="97" t="s">
        <v>155</v>
      </c>
      <c r="E9" s="98" t="s">
        <v>18</v>
      </c>
      <c r="F9" s="100">
        <v>2.0499999999999998</v>
      </c>
      <c r="G9" s="107">
        <v>46</v>
      </c>
      <c r="H9" s="100">
        <f>G9*F9</f>
        <v>94.3</v>
      </c>
      <c r="I9" s="129">
        <f>H9*74</f>
        <v>6978.2</v>
      </c>
    </row>
    <row r="10" spans="2:9" ht="15.75" thickBot="1" x14ac:dyDescent="0.3">
      <c r="B10" s="136">
        <v>15462</v>
      </c>
      <c r="C10" s="164" t="s">
        <v>93</v>
      </c>
      <c r="D10" s="165" t="s">
        <v>109</v>
      </c>
      <c r="E10" s="164" t="s">
        <v>110</v>
      </c>
      <c r="F10" s="170">
        <v>3.51</v>
      </c>
      <c r="G10" s="138">
        <v>27</v>
      </c>
      <c r="H10" s="170">
        <f>G10*F10</f>
        <v>94.77</v>
      </c>
      <c r="I10" s="171">
        <f>H10*74</f>
        <v>7012.98</v>
      </c>
    </row>
    <row r="11" spans="2:9" ht="15.75" x14ac:dyDescent="0.25">
      <c r="B11" s="109"/>
      <c r="C11" s="167" t="s">
        <v>90</v>
      </c>
      <c r="D11" s="111" t="s">
        <v>198</v>
      </c>
      <c r="E11" s="112" t="s">
        <v>88</v>
      </c>
      <c r="F11" s="113"/>
      <c r="G11" s="113"/>
      <c r="H11" s="153">
        <f>SUM(H12:H29)</f>
        <v>2549.1129999999998</v>
      </c>
      <c r="I11" s="158">
        <f>H11*74</f>
        <v>188634.36199999999</v>
      </c>
    </row>
    <row r="12" spans="2:9" x14ac:dyDescent="0.25">
      <c r="B12" s="114">
        <v>72108</v>
      </c>
      <c r="C12" s="98" t="s">
        <v>174</v>
      </c>
      <c r="D12" s="97" t="s">
        <v>107</v>
      </c>
      <c r="E12" s="98" t="s">
        <v>45</v>
      </c>
      <c r="F12" s="99">
        <v>28.74</v>
      </c>
      <c r="G12" s="107">
        <v>18.3</v>
      </c>
      <c r="H12" s="99">
        <f t="shared" ref="H12:H36" si="0">G12*F12</f>
        <v>525.94200000000001</v>
      </c>
      <c r="I12" s="150">
        <f t="shared" ref="I12:I43" si="1">H12*74</f>
        <v>38919.707999999999</v>
      </c>
    </row>
    <row r="13" spans="2:9" x14ac:dyDescent="0.25">
      <c r="B13" s="114">
        <v>1108</v>
      </c>
      <c r="C13" s="98" t="s">
        <v>175</v>
      </c>
      <c r="D13" s="97" t="s">
        <v>108</v>
      </c>
      <c r="E13" s="98" t="s">
        <v>45</v>
      </c>
      <c r="F13" s="99">
        <v>13.57</v>
      </c>
      <c r="G13" s="107">
        <v>18.3</v>
      </c>
      <c r="H13" s="99">
        <f t="shared" si="0"/>
        <v>248.33100000000002</v>
      </c>
      <c r="I13" s="150">
        <f t="shared" si="1"/>
        <v>18376.494000000002</v>
      </c>
    </row>
    <row r="14" spans="2:9" x14ac:dyDescent="0.25">
      <c r="B14" s="114" t="s">
        <v>150</v>
      </c>
      <c r="C14" s="98" t="s">
        <v>176</v>
      </c>
      <c r="D14" s="97" t="s">
        <v>148</v>
      </c>
      <c r="E14" s="98" t="s">
        <v>4</v>
      </c>
      <c r="F14" s="100">
        <v>47</v>
      </c>
      <c r="G14" s="98">
        <v>6</v>
      </c>
      <c r="H14" s="99">
        <f t="shared" si="0"/>
        <v>282</v>
      </c>
      <c r="I14" s="150">
        <f t="shared" si="1"/>
        <v>20868</v>
      </c>
    </row>
    <row r="15" spans="2:9" x14ac:dyDescent="0.25">
      <c r="B15" s="114" t="s">
        <v>48</v>
      </c>
      <c r="C15" s="98" t="s">
        <v>177</v>
      </c>
      <c r="D15" s="97" t="s">
        <v>149</v>
      </c>
      <c r="E15" s="98" t="s">
        <v>4</v>
      </c>
      <c r="F15" s="100">
        <v>45</v>
      </c>
      <c r="G15" s="98">
        <v>3</v>
      </c>
      <c r="H15" s="99">
        <f t="shared" si="0"/>
        <v>135</v>
      </c>
      <c r="I15" s="150">
        <f t="shared" si="1"/>
        <v>9990</v>
      </c>
    </row>
    <row r="16" spans="2:9" x14ac:dyDescent="0.25">
      <c r="B16" s="114" t="s">
        <v>48</v>
      </c>
      <c r="C16" s="98" t="s">
        <v>178</v>
      </c>
      <c r="D16" s="97" t="s">
        <v>151</v>
      </c>
      <c r="E16" s="98" t="s">
        <v>4</v>
      </c>
      <c r="F16" s="100">
        <v>0.15</v>
      </c>
      <c r="G16" s="98">
        <v>46</v>
      </c>
      <c r="H16" s="99">
        <f t="shared" si="0"/>
        <v>6.8999999999999995</v>
      </c>
      <c r="I16" s="150">
        <f t="shared" si="1"/>
        <v>510.59999999999997</v>
      </c>
    </row>
    <row r="17" spans="2:9" x14ac:dyDescent="0.25">
      <c r="B17" s="114" t="s">
        <v>48</v>
      </c>
      <c r="C17" s="98" t="s">
        <v>179</v>
      </c>
      <c r="D17" s="97" t="s">
        <v>152</v>
      </c>
      <c r="E17" s="98" t="s">
        <v>4</v>
      </c>
      <c r="F17" s="100">
        <v>58.6</v>
      </c>
      <c r="G17" s="98">
        <v>0.1</v>
      </c>
      <c r="H17" s="99">
        <f t="shared" si="0"/>
        <v>5.86</v>
      </c>
      <c r="I17" s="150">
        <f t="shared" si="1"/>
        <v>433.64000000000004</v>
      </c>
    </row>
    <row r="18" spans="2:9" x14ac:dyDescent="0.25">
      <c r="B18" s="114">
        <v>72086</v>
      </c>
      <c r="C18" s="98" t="s">
        <v>180</v>
      </c>
      <c r="D18" s="97" t="s">
        <v>168</v>
      </c>
      <c r="E18" s="98" t="s">
        <v>45</v>
      </c>
      <c r="F18" s="100">
        <v>3.29</v>
      </c>
      <c r="G18" s="98">
        <v>54</v>
      </c>
      <c r="H18" s="99">
        <f t="shared" si="0"/>
        <v>177.66</v>
      </c>
      <c r="I18" s="150">
        <f t="shared" si="1"/>
        <v>13146.84</v>
      </c>
    </row>
    <row r="19" spans="2:9" x14ac:dyDescent="0.25">
      <c r="B19" s="114">
        <v>72085</v>
      </c>
      <c r="C19" s="98" t="s">
        <v>181</v>
      </c>
      <c r="D19" s="97" t="s">
        <v>169</v>
      </c>
      <c r="E19" s="98" t="s">
        <v>45</v>
      </c>
      <c r="F19" s="100">
        <v>1.08</v>
      </c>
      <c r="G19" s="98">
        <v>132</v>
      </c>
      <c r="H19" s="99">
        <f t="shared" si="0"/>
        <v>142.56</v>
      </c>
      <c r="I19" s="150">
        <f t="shared" si="1"/>
        <v>10549.44</v>
      </c>
    </row>
    <row r="20" spans="2:9" x14ac:dyDescent="0.25">
      <c r="B20" s="114">
        <v>72087</v>
      </c>
      <c r="C20" s="98" t="s">
        <v>182</v>
      </c>
      <c r="D20" s="97" t="s">
        <v>170</v>
      </c>
      <c r="E20" s="98" t="s">
        <v>45</v>
      </c>
      <c r="F20" s="100">
        <v>8.77</v>
      </c>
      <c r="G20" s="98">
        <v>30</v>
      </c>
      <c r="H20" s="99">
        <f t="shared" si="0"/>
        <v>263.09999999999997</v>
      </c>
      <c r="I20" s="150">
        <f t="shared" si="1"/>
        <v>19469.399999999998</v>
      </c>
    </row>
    <row r="21" spans="2:9" x14ac:dyDescent="0.25">
      <c r="B21" s="114">
        <v>5071</v>
      </c>
      <c r="C21" s="98" t="s">
        <v>183</v>
      </c>
      <c r="D21" s="97" t="s">
        <v>153</v>
      </c>
      <c r="E21" s="98" t="s">
        <v>119</v>
      </c>
      <c r="F21" s="99">
        <v>3</v>
      </c>
      <c r="G21" s="107">
        <v>10</v>
      </c>
      <c r="H21" s="99">
        <f>G21*F21</f>
        <v>30</v>
      </c>
      <c r="I21" s="150">
        <f>H21*74</f>
        <v>2220</v>
      </c>
    </row>
    <row r="22" spans="2:9" x14ac:dyDescent="0.25">
      <c r="B22" s="114">
        <v>6117</v>
      </c>
      <c r="C22" s="98" t="s">
        <v>184</v>
      </c>
      <c r="D22" s="97" t="s">
        <v>125</v>
      </c>
      <c r="E22" s="98" t="s">
        <v>30</v>
      </c>
      <c r="F22" s="99">
        <v>9.23</v>
      </c>
      <c r="G22" s="107">
        <v>8</v>
      </c>
      <c r="H22" s="99">
        <f>G22*F22</f>
        <v>73.84</v>
      </c>
      <c r="I22" s="150">
        <f>H22*74</f>
        <v>5464.16</v>
      </c>
    </row>
    <row r="23" spans="2:9" x14ac:dyDescent="0.25">
      <c r="B23" s="114">
        <v>1213</v>
      </c>
      <c r="C23" s="98" t="s">
        <v>185</v>
      </c>
      <c r="D23" s="97" t="s">
        <v>126</v>
      </c>
      <c r="E23" s="98" t="s">
        <v>30</v>
      </c>
      <c r="F23" s="99">
        <v>11.97</v>
      </c>
      <c r="G23" s="107">
        <v>8</v>
      </c>
      <c r="H23" s="99">
        <f>G23*F23</f>
        <v>95.76</v>
      </c>
      <c r="I23" s="150">
        <f>H23*74</f>
        <v>7086.2400000000007</v>
      </c>
    </row>
    <row r="24" spans="2:9" ht="15.75" x14ac:dyDescent="0.25">
      <c r="B24" s="130"/>
      <c r="C24" s="131" t="s">
        <v>21</v>
      </c>
      <c r="D24" s="169" t="s">
        <v>194</v>
      </c>
      <c r="E24" s="133" t="s">
        <v>88</v>
      </c>
      <c r="F24" s="134"/>
      <c r="G24" s="145"/>
      <c r="H24" s="159">
        <f>SUM(H25:H29)</f>
        <v>281.08</v>
      </c>
      <c r="I24" s="161">
        <f>SUM(I25:I29)</f>
        <v>20799.919999999998</v>
      </c>
    </row>
    <row r="25" spans="2:9" x14ac:dyDescent="0.25">
      <c r="B25" s="114">
        <v>983</v>
      </c>
      <c r="C25" s="98" t="s">
        <v>188</v>
      </c>
      <c r="D25" s="97" t="s">
        <v>164</v>
      </c>
      <c r="E25" s="98" t="s">
        <v>45</v>
      </c>
      <c r="F25" s="99">
        <v>0.88</v>
      </c>
      <c r="G25" s="107">
        <v>10</v>
      </c>
      <c r="H25" s="99">
        <f>G25*F25</f>
        <v>8.8000000000000007</v>
      </c>
      <c r="I25" s="150">
        <f>H25*74</f>
        <v>651.20000000000005</v>
      </c>
    </row>
    <row r="26" spans="2:9" x14ac:dyDescent="0.25">
      <c r="B26" s="114">
        <v>984</v>
      </c>
      <c r="C26" s="98" t="s">
        <v>189</v>
      </c>
      <c r="D26" s="97" t="s">
        <v>165</v>
      </c>
      <c r="E26" s="98" t="s">
        <v>45</v>
      </c>
      <c r="F26" s="99">
        <v>1.23</v>
      </c>
      <c r="G26" s="107">
        <v>10</v>
      </c>
      <c r="H26" s="99">
        <f>G26*F26</f>
        <v>12.3</v>
      </c>
      <c r="I26" s="150">
        <f>H26*74</f>
        <v>910.2</v>
      </c>
    </row>
    <row r="27" spans="2:9" x14ac:dyDescent="0.25">
      <c r="B27" s="114">
        <v>994</v>
      </c>
      <c r="C27" s="98" t="s">
        <v>190</v>
      </c>
      <c r="D27" s="97" t="s">
        <v>193</v>
      </c>
      <c r="E27" s="98" t="s">
        <v>45</v>
      </c>
      <c r="F27" s="99">
        <v>3.27</v>
      </c>
      <c r="G27" s="107">
        <v>10</v>
      </c>
      <c r="H27" s="99">
        <f>G27*F27</f>
        <v>32.700000000000003</v>
      </c>
      <c r="I27" s="150">
        <f>H27*74</f>
        <v>2419.8000000000002</v>
      </c>
    </row>
    <row r="28" spans="2:9" x14ac:dyDescent="0.25">
      <c r="B28" s="114">
        <v>6113</v>
      </c>
      <c r="C28" s="98" t="s">
        <v>191</v>
      </c>
      <c r="D28" s="97" t="s">
        <v>61</v>
      </c>
      <c r="E28" s="98" t="s">
        <v>30</v>
      </c>
      <c r="F28" s="99">
        <v>9.33</v>
      </c>
      <c r="G28" s="107">
        <v>8</v>
      </c>
      <c r="H28" s="99">
        <f>G28*F28</f>
        <v>74.64</v>
      </c>
      <c r="I28" s="150">
        <f>H28*74</f>
        <v>5523.36</v>
      </c>
    </row>
    <row r="29" spans="2:9" x14ac:dyDescent="0.25">
      <c r="B29" s="114">
        <v>2439</v>
      </c>
      <c r="C29" s="98" t="s">
        <v>192</v>
      </c>
      <c r="D29" s="97" t="s">
        <v>199</v>
      </c>
      <c r="E29" s="98" t="s">
        <v>30</v>
      </c>
      <c r="F29" s="99">
        <v>19.079999999999998</v>
      </c>
      <c r="G29" s="107">
        <v>8</v>
      </c>
      <c r="H29" s="99">
        <f>G29*F29</f>
        <v>152.63999999999999</v>
      </c>
      <c r="I29" s="150">
        <f>H29*74</f>
        <v>11295.359999999999</v>
      </c>
    </row>
    <row r="30" spans="2:9" ht="15.75" x14ac:dyDescent="0.25">
      <c r="B30" s="130"/>
      <c r="C30" s="131" t="s">
        <v>91</v>
      </c>
      <c r="D30" s="132" t="s">
        <v>197</v>
      </c>
      <c r="E30" s="133" t="s">
        <v>88</v>
      </c>
      <c r="F30" s="134"/>
      <c r="G30" s="145"/>
      <c r="H30" s="159">
        <f>SUM(H31:H36)</f>
        <v>2085.9059999999999</v>
      </c>
      <c r="I30" s="161">
        <f>SUM(I31:I36)</f>
        <v>154357.04399999999</v>
      </c>
    </row>
    <row r="31" spans="2:9" x14ac:dyDescent="0.25">
      <c r="B31" s="114" t="s">
        <v>131</v>
      </c>
      <c r="C31" s="98" t="s">
        <v>200</v>
      </c>
      <c r="D31" s="97" t="s">
        <v>160</v>
      </c>
      <c r="E31" s="98" t="s">
        <v>18</v>
      </c>
      <c r="F31" s="99">
        <v>63.35</v>
      </c>
      <c r="G31" s="107">
        <v>6</v>
      </c>
      <c r="H31" s="99">
        <f t="shared" si="0"/>
        <v>380.1</v>
      </c>
      <c r="I31" s="150">
        <f t="shared" si="1"/>
        <v>28127.4</v>
      </c>
    </row>
    <row r="32" spans="2:9" x14ac:dyDescent="0.25">
      <c r="B32" s="114" t="s">
        <v>131</v>
      </c>
      <c r="C32" s="98" t="s">
        <v>201</v>
      </c>
      <c r="D32" s="97" t="s">
        <v>130</v>
      </c>
      <c r="E32" s="98" t="s">
        <v>18</v>
      </c>
      <c r="F32" s="99">
        <v>63.35</v>
      </c>
      <c r="G32" s="107">
        <v>4</v>
      </c>
      <c r="H32" s="99">
        <f t="shared" si="0"/>
        <v>253.4</v>
      </c>
      <c r="I32" s="150">
        <f t="shared" si="1"/>
        <v>18751.600000000002</v>
      </c>
    </row>
    <row r="33" spans="2:9" x14ac:dyDescent="0.25">
      <c r="B33" s="114">
        <v>6042</v>
      </c>
      <c r="C33" s="98" t="s">
        <v>202</v>
      </c>
      <c r="D33" s="97" t="s">
        <v>161</v>
      </c>
      <c r="E33" s="98" t="s">
        <v>162</v>
      </c>
      <c r="F33" s="99">
        <v>438.55</v>
      </c>
      <c r="G33" s="107">
        <v>1.6</v>
      </c>
      <c r="H33" s="99">
        <f t="shared" si="0"/>
        <v>701.68000000000006</v>
      </c>
      <c r="I33" s="150">
        <f t="shared" si="1"/>
        <v>51924.320000000007</v>
      </c>
    </row>
    <row r="34" spans="2:9" x14ac:dyDescent="0.25">
      <c r="B34" s="114">
        <v>34</v>
      </c>
      <c r="C34" s="98" t="s">
        <v>203</v>
      </c>
      <c r="D34" s="97" t="s">
        <v>163</v>
      </c>
      <c r="E34" s="98" t="s">
        <v>119</v>
      </c>
      <c r="F34" s="99">
        <v>3.42</v>
      </c>
      <c r="G34" s="107">
        <v>27.3</v>
      </c>
      <c r="H34" s="99">
        <f t="shared" si="0"/>
        <v>93.366</v>
      </c>
      <c r="I34" s="150">
        <f t="shared" si="1"/>
        <v>6909.0839999999998</v>
      </c>
    </row>
    <row r="35" spans="2:9" x14ac:dyDescent="0.25">
      <c r="B35" s="114">
        <v>2700</v>
      </c>
      <c r="C35" s="98" t="s">
        <v>204</v>
      </c>
      <c r="D35" s="97" t="s">
        <v>166</v>
      </c>
      <c r="E35" s="98" t="s">
        <v>18</v>
      </c>
      <c r="F35" s="99">
        <v>14.62</v>
      </c>
      <c r="G35" s="107">
        <v>36</v>
      </c>
      <c r="H35" s="99">
        <f t="shared" si="0"/>
        <v>526.31999999999994</v>
      </c>
      <c r="I35" s="150">
        <f t="shared" si="1"/>
        <v>38947.679999999993</v>
      </c>
    </row>
    <row r="36" spans="2:9" ht="15.75" thickBot="1" x14ac:dyDescent="0.3">
      <c r="B36" s="115">
        <v>72214</v>
      </c>
      <c r="C36" s="116" t="s">
        <v>205</v>
      </c>
      <c r="D36" s="117" t="s">
        <v>167</v>
      </c>
      <c r="E36" s="116" t="s">
        <v>162</v>
      </c>
      <c r="F36" s="118">
        <v>32.76</v>
      </c>
      <c r="G36" s="119">
        <v>4</v>
      </c>
      <c r="H36" s="118">
        <f t="shared" si="0"/>
        <v>131.04</v>
      </c>
      <c r="I36" s="151">
        <f t="shared" si="1"/>
        <v>9696.9599999999991</v>
      </c>
    </row>
    <row r="37" spans="2:9" ht="15.75" x14ac:dyDescent="0.25">
      <c r="B37" s="130"/>
      <c r="C37" s="131">
        <v>3</v>
      </c>
      <c r="D37" s="132" t="s">
        <v>129</v>
      </c>
      <c r="E37" s="133" t="s">
        <v>88</v>
      </c>
      <c r="F37" s="134"/>
      <c r="G37" s="145"/>
      <c r="H37" s="159">
        <f>SUM(H38:H39)</f>
        <v>158.81899999999999</v>
      </c>
      <c r="I37" s="161">
        <f t="shared" si="1"/>
        <v>11752.606</v>
      </c>
    </row>
    <row r="38" spans="2:9" x14ac:dyDescent="0.25">
      <c r="B38" s="114" t="s">
        <v>131</v>
      </c>
      <c r="C38" s="98" t="s">
        <v>23</v>
      </c>
      <c r="D38" s="97" t="s">
        <v>130</v>
      </c>
      <c r="E38" s="98" t="s">
        <v>18</v>
      </c>
      <c r="F38" s="99">
        <v>63.35</v>
      </c>
      <c r="G38" s="107">
        <v>1.1399999999999999</v>
      </c>
      <c r="H38" s="99">
        <f>G38*F38</f>
        <v>72.218999999999994</v>
      </c>
      <c r="I38" s="150">
        <f t="shared" si="1"/>
        <v>5344.2059999999992</v>
      </c>
    </row>
    <row r="39" spans="2:9" ht="15.75" thickBot="1" x14ac:dyDescent="0.3">
      <c r="B39" s="115" t="s">
        <v>48</v>
      </c>
      <c r="C39" s="116" t="s">
        <v>29</v>
      </c>
      <c r="D39" s="117" t="s">
        <v>132</v>
      </c>
      <c r="E39" s="116" t="s">
        <v>95</v>
      </c>
      <c r="F39" s="118">
        <v>86.6</v>
      </c>
      <c r="G39" s="119">
        <v>1</v>
      </c>
      <c r="H39" s="118">
        <f>G39*F39</f>
        <v>86.6</v>
      </c>
      <c r="I39" s="151">
        <f t="shared" si="1"/>
        <v>6408.4</v>
      </c>
    </row>
    <row r="40" spans="2:9" ht="15.75" x14ac:dyDescent="0.25">
      <c r="B40" s="130"/>
      <c r="C40" s="131">
        <v>4</v>
      </c>
      <c r="D40" s="132" t="s">
        <v>136</v>
      </c>
      <c r="E40" s="133" t="s">
        <v>88</v>
      </c>
      <c r="F40" s="134"/>
      <c r="G40" s="145"/>
      <c r="H40" s="159">
        <f>SUM(H41:H43)</f>
        <v>124</v>
      </c>
      <c r="I40" s="159">
        <f t="shared" si="1"/>
        <v>9176</v>
      </c>
    </row>
    <row r="41" spans="2:9" x14ac:dyDescent="0.25">
      <c r="B41" s="114">
        <v>9537</v>
      </c>
      <c r="C41" s="98" t="s">
        <v>36</v>
      </c>
      <c r="D41" s="97" t="s">
        <v>84</v>
      </c>
      <c r="E41" s="98" t="s">
        <v>18</v>
      </c>
      <c r="F41" s="99">
        <v>1.26</v>
      </c>
      <c r="G41" s="108">
        <v>50</v>
      </c>
      <c r="H41" s="99">
        <f>G41*F41</f>
        <v>63</v>
      </c>
      <c r="I41" s="150">
        <f t="shared" si="1"/>
        <v>4662</v>
      </c>
    </row>
    <row r="42" spans="2:9" x14ac:dyDescent="0.25">
      <c r="B42" s="114" t="s">
        <v>48</v>
      </c>
      <c r="C42" s="98" t="s">
        <v>63</v>
      </c>
      <c r="D42" s="97" t="s">
        <v>139</v>
      </c>
      <c r="E42" s="98" t="s">
        <v>4</v>
      </c>
      <c r="F42" s="99">
        <v>36</v>
      </c>
      <c r="G42" s="108">
        <v>1</v>
      </c>
      <c r="H42" s="99">
        <f>G42*F42</f>
        <v>36</v>
      </c>
      <c r="I42" s="150">
        <f t="shared" si="1"/>
        <v>2664</v>
      </c>
    </row>
    <row r="43" spans="2:9" ht="15.75" thickBot="1" x14ac:dyDescent="0.3">
      <c r="B43" s="114" t="s">
        <v>48</v>
      </c>
      <c r="C43" s="98" t="s">
        <v>64</v>
      </c>
      <c r="D43" s="97" t="s">
        <v>141</v>
      </c>
      <c r="E43" s="98" t="s">
        <v>4</v>
      </c>
      <c r="F43" s="99">
        <v>25</v>
      </c>
      <c r="G43" s="108">
        <v>1</v>
      </c>
      <c r="H43" s="99">
        <f>G43*F43</f>
        <v>25</v>
      </c>
      <c r="I43" s="150">
        <f t="shared" si="1"/>
        <v>1850</v>
      </c>
    </row>
    <row r="44" spans="2:9" ht="3.75" customHeight="1" thickBot="1" x14ac:dyDescent="0.3">
      <c r="B44" s="407"/>
      <c r="C44" s="408"/>
      <c r="D44" s="408"/>
      <c r="E44" s="408"/>
      <c r="F44" s="408"/>
      <c r="G44" s="408"/>
      <c r="H44" s="408"/>
      <c r="I44" s="409"/>
    </row>
    <row r="45" spans="2:9" ht="19.5" thickBot="1" x14ac:dyDescent="0.35">
      <c r="B45" s="140"/>
      <c r="C45" s="146">
        <v>5</v>
      </c>
      <c r="D45" s="141" t="s">
        <v>13</v>
      </c>
      <c r="E45" s="142" t="s">
        <v>88</v>
      </c>
      <c r="F45" s="143"/>
      <c r="G45" s="147"/>
      <c r="H45" s="154">
        <f>H40+H37+H11+H30+H8+H24</f>
        <v>5387.9879999999994</v>
      </c>
      <c r="I45" s="155">
        <f>I40+I37+I11+I8+I30+I24</f>
        <v>398711.11199999996</v>
      </c>
    </row>
    <row r="46" spans="2:9" ht="15" hidden="1" customHeight="1" x14ac:dyDescent="0.25">
      <c r="B46" s="130"/>
      <c r="C46" s="139" t="s">
        <v>85</v>
      </c>
      <c r="D46" s="132" t="s">
        <v>96</v>
      </c>
      <c r="E46" s="133" t="s">
        <v>88</v>
      </c>
      <c r="F46" s="134"/>
      <c r="G46" s="145"/>
      <c r="H46" s="135">
        <f>H45*20%</f>
        <v>1077.5975999999998</v>
      </c>
    </row>
    <row r="47" spans="2:9" ht="15.75" hidden="1" customHeight="1" thickBot="1" x14ac:dyDescent="0.3">
      <c r="B47" s="122"/>
      <c r="C47" s="116" t="s">
        <v>86</v>
      </c>
      <c r="D47" s="123" t="s">
        <v>97</v>
      </c>
      <c r="E47" s="124" t="s">
        <v>88</v>
      </c>
      <c r="F47" s="125"/>
      <c r="G47" s="126"/>
      <c r="H47" s="127">
        <f>H46+H45</f>
        <v>6465.5855999999994</v>
      </c>
    </row>
    <row r="48" spans="2:9" ht="15.75" thickBot="1" x14ac:dyDescent="0.3"/>
    <row r="49" spans="2:9" ht="15.75" x14ac:dyDescent="0.25">
      <c r="B49" s="393" t="s">
        <v>143</v>
      </c>
      <c r="C49" s="394"/>
      <c r="D49" s="394"/>
      <c r="E49" s="101"/>
      <c r="F49" s="101"/>
      <c r="G49" s="101"/>
      <c r="H49" s="101"/>
      <c r="I49" s="102"/>
    </row>
    <row r="50" spans="2:9" x14ac:dyDescent="0.25">
      <c r="B50" s="103"/>
      <c r="C50" s="1"/>
      <c r="D50" s="1" t="s">
        <v>98</v>
      </c>
      <c r="E50" s="1"/>
      <c r="F50" s="1"/>
      <c r="G50" s="1"/>
      <c r="H50" s="1"/>
      <c r="I50" s="104" t="s">
        <v>98</v>
      </c>
    </row>
    <row r="51" spans="2:9" x14ac:dyDescent="0.25">
      <c r="B51" s="103"/>
      <c r="C51" s="1"/>
      <c r="D51" s="1"/>
      <c r="E51" s="1"/>
      <c r="F51" s="1"/>
      <c r="G51" s="1"/>
      <c r="H51" s="1"/>
      <c r="I51" s="104"/>
    </row>
    <row r="52" spans="2:9" x14ac:dyDescent="0.25">
      <c r="B52" s="103"/>
      <c r="C52" s="1"/>
      <c r="D52" s="1"/>
      <c r="E52" s="1"/>
      <c r="F52" s="1"/>
      <c r="G52" s="1"/>
      <c r="H52" s="1"/>
      <c r="I52" s="104"/>
    </row>
    <row r="53" spans="2:9" x14ac:dyDescent="0.25">
      <c r="B53" s="103"/>
      <c r="C53" s="1"/>
      <c r="D53" s="1"/>
      <c r="E53" s="1"/>
      <c r="F53" s="1"/>
      <c r="G53" s="1"/>
      <c r="H53" s="1"/>
      <c r="I53" s="104"/>
    </row>
    <row r="54" spans="2:9" x14ac:dyDescent="0.25">
      <c r="B54" s="103"/>
      <c r="C54" s="1"/>
      <c r="D54" s="1" t="s">
        <v>98</v>
      </c>
      <c r="E54" s="1"/>
      <c r="F54" s="1"/>
      <c r="G54" s="1"/>
      <c r="H54" s="1"/>
      <c r="I54" s="104"/>
    </row>
    <row r="55" spans="2:9" ht="15.75" thickBot="1" x14ac:dyDescent="0.3">
      <c r="B55" s="105"/>
      <c r="C55" s="106"/>
      <c r="D55" s="106"/>
      <c r="E55" s="106"/>
      <c r="F55" s="395" t="s">
        <v>99</v>
      </c>
      <c r="G55" s="395"/>
      <c r="H55" s="395"/>
      <c r="I55" s="396"/>
    </row>
    <row r="56" spans="2:9" x14ac:dyDescent="0.25">
      <c r="B56" s="168"/>
    </row>
    <row r="59" spans="2:9" x14ac:dyDescent="0.25">
      <c r="D59" s="4" t="s">
        <v>98</v>
      </c>
    </row>
    <row r="61" spans="2:9" x14ac:dyDescent="0.25">
      <c r="D61" s="4" t="s">
        <v>98</v>
      </c>
    </row>
    <row r="63" spans="2:9" x14ac:dyDescent="0.25">
      <c r="D63" s="4" t="s">
        <v>98</v>
      </c>
    </row>
  </sheetData>
  <mergeCells count="8">
    <mergeCell ref="B49:D49"/>
    <mergeCell ref="F55:I55"/>
    <mergeCell ref="B44:I44"/>
    <mergeCell ref="B3:I3"/>
    <mergeCell ref="G4:I4"/>
    <mergeCell ref="G5:H5"/>
    <mergeCell ref="B6:B7"/>
    <mergeCell ref="C6:I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/>
  <dimension ref="A1:I58"/>
  <sheetViews>
    <sheetView workbookViewId="0">
      <selection activeCell="D13" sqref="D13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6.140625" style="4" bestFit="1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9" width="20.7109375" style="4" bestFit="1" customWidth="1"/>
    <col min="10" max="16384" width="9.140625" style="4"/>
  </cols>
  <sheetData>
    <row r="1" spans="2:9" ht="15.75" thickBot="1" x14ac:dyDescent="0.3"/>
    <row r="2" spans="2:9" ht="17.25" customHeight="1" x14ac:dyDescent="0.25">
      <c r="B2" s="149"/>
      <c r="C2" s="101"/>
      <c r="D2" s="101"/>
      <c r="E2" s="101"/>
      <c r="F2" s="101"/>
      <c r="G2" s="101"/>
      <c r="H2" s="101"/>
      <c r="I2" s="102"/>
    </row>
    <row r="3" spans="2:9" ht="50.25" customHeight="1" thickBot="1" x14ac:dyDescent="0.3">
      <c r="B3" s="397" t="s">
        <v>100</v>
      </c>
      <c r="C3" s="398"/>
      <c r="D3" s="398"/>
      <c r="E3" s="398"/>
      <c r="F3" s="398"/>
      <c r="G3" s="398"/>
      <c r="H3" s="398"/>
      <c r="I3" s="399"/>
    </row>
    <row r="4" spans="2:9" ht="1.5" customHeight="1" x14ac:dyDescent="0.25">
      <c r="B4" s="6"/>
      <c r="C4" s="7"/>
      <c r="D4" s="2"/>
      <c r="E4" s="3"/>
      <c r="F4" s="5"/>
      <c r="G4" s="400"/>
      <c r="H4" s="400"/>
      <c r="I4" s="400"/>
    </row>
    <row r="5" spans="2:9" ht="3" customHeight="1" thickBot="1" x14ac:dyDescent="0.3">
      <c r="B5" s="16"/>
      <c r="C5" s="17"/>
      <c r="D5" s="18"/>
      <c r="E5" s="19"/>
      <c r="F5" s="20"/>
      <c r="G5" s="349"/>
      <c r="H5" s="349"/>
      <c r="I5" s="1"/>
    </row>
    <row r="6" spans="2:9" ht="61.5" customHeight="1" thickBot="1" x14ac:dyDescent="0.3">
      <c r="B6" s="351" t="s">
        <v>1</v>
      </c>
      <c r="C6" s="401" t="s">
        <v>196</v>
      </c>
      <c r="D6" s="402"/>
      <c r="E6" s="402"/>
      <c r="F6" s="402"/>
      <c r="G6" s="402"/>
      <c r="H6" s="402"/>
      <c r="I6" s="402"/>
    </row>
    <row r="7" spans="2:9" ht="16.5" thickBot="1" x14ac:dyDescent="0.3">
      <c r="B7" s="352"/>
      <c r="C7" s="10" t="s">
        <v>2</v>
      </c>
      <c r="D7" s="11" t="s">
        <v>3</v>
      </c>
      <c r="E7" s="12" t="s">
        <v>4</v>
      </c>
      <c r="F7" s="13" t="s">
        <v>5</v>
      </c>
      <c r="G7" s="14" t="s">
        <v>6</v>
      </c>
      <c r="H7" s="148" t="s">
        <v>137</v>
      </c>
      <c r="I7" s="152" t="s">
        <v>138</v>
      </c>
    </row>
    <row r="8" spans="2:9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3">
        <f>SUM(H9:H10)</f>
        <v>197.024</v>
      </c>
      <c r="I8" s="158">
        <f>H8*74</f>
        <v>14579.776</v>
      </c>
    </row>
    <row r="9" spans="2:9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2.0499999999999998</v>
      </c>
      <c r="G9" s="107">
        <v>49.88</v>
      </c>
      <c r="H9" s="100">
        <f>G9*F9</f>
        <v>102.25399999999999</v>
      </c>
      <c r="I9" s="150">
        <f t="shared" ref="I9:I47" si="0">H9*74</f>
        <v>7566.7959999999994</v>
      </c>
    </row>
    <row r="10" spans="2:9" ht="15.75" thickBot="1" x14ac:dyDescent="0.3">
      <c r="B10" s="115">
        <v>15462</v>
      </c>
      <c r="C10" s="116" t="s">
        <v>93</v>
      </c>
      <c r="D10" s="117" t="s">
        <v>109</v>
      </c>
      <c r="E10" s="116" t="s">
        <v>110</v>
      </c>
      <c r="F10" s="144">
        <v>3.51</v>
      </c>
      <c r="G10" s="119">
        <v>27</v>
      </c>
      <c r="H10" s="144">
        <f>G10*F10</f>
        <v>94.77</v>
      </c>
      <c r="I10" s="151">
        <f t="shared" si="0"/>
        <v>7012.98</v>
      </c>
    </row>
    <row r="11" spans="2:9" ht="15.75" x14ac:dyDescent="0.25">
      <c r="B11" s="130"/>
      <c r="C11" s="162" t="s">
        <v>90</v>
      </c>
      <c r="D11" s="132" t="s">
        <v>112</v>
      </c>
      <c r="E11" s="133" t="s">
        <v>88</v>
      </c>
      <c r="F11" s="134"/>
      <c r="G11" s="134"/>
      <c r="H11" s="153">
        <f>SUM(H12:H25)</f>
        <v>3398.2832000000003</v>
      </c>
      <c r="I11" s="153">
        <f>H11*74</f>
        <v>251472.95680000001</v>
      </c>
    </row>
    <row r="12" spans="2:9" x14ac:dyDescent="0.25">
      <c r="B12" s="114">
        <v>72086</v>
      </c>
      <c r="C12" s="98" t="s">
        <v>174</v>
      </c>
      <c r="D12" s="128" t="s">
        <v>156</v>
      </c>
      <c r="E12" s="98" t="s">
        <v>45</v>
      </c>
      <c r="F12" s="100">
        <v>3.29</v>
      </c>
      <c r="G12" s="107">
        <v>147.84</v>
      </c>
      <c r="H12" s="100">
        <f>G12*F12</f>
        <v>486.39359999999999</v>
      </c>
      <c r="I12" s="156">
        <f t="shared" si="0"/>
        <v>35993.126400000001</v>
      </c>
    </row>
    <row r="13" spans="2:9" x14ac:dyDescent="0.25">
      <c r="B13" s="114">
        <v>72087</v>
      </c>
      <c r="C13" s="98" t="s">
        <v>175</v>
      </c>
      <c r="D13" s="128" t="s">
        <v>157</v>
      </c>
      <c r="E13" s="98" t="s">
        <v>45</v>
      </c>
      <c r="F13" s="100">
        <v>8.77</v>
      </c>
      <c r="G13" s="107">
        <v>28.7</v>
      </c>
      <c r="H13" s="100">
        <f t="shared" ref="H13:H32" si="1">G13*F13</f>
        <v>251.69899999999998</v>
      </c>
      <c r="I13" s="156">
        <f t="shared" si="0"/>
        <v>18625.725999999999</v>
      </c>
    </row>
    <row r="14" spans="2:9" x14ac:dyDescent="0.25">
      <c r="B14" s="114">
        <v>72085</v>
      </c>
      <c r="C14" s="98" t="s">
        <v>176</v>
      </c>
      <c r="D14" s="128" t="s">
        <v>158</v>
      </c>
      <c r="E14" s="98" t="s">
        <v>45</v>
      </c>
      <c r="F14" s="100">
        <v>1.08</v>
      </c>
      <c r="G14" s="107">
        <v>160.72</v>
      </c>
      <c r="H14" s="100">
        <f t="shared" si="1"/>
        <v>173.57760000000002</v>
      </c>
      <c r="I14" s="156">
        <f t="shared" si="0"/>
        <v>12844.742400000001</v>
      </c>
    </row>
    <row r="15" spans="2:9" x14ac:dyDescent="0.25">
      <c r="B15" s="114">
        <v>6117</v>
      </c>
      <c r="C15" s="98" t="s">
        <v>177</v>
      </c>
      <c r="D15" s="97" t="s">
        <v>125</v>
      </c>
      <c r="E15" s="98" t="s">
        <v>30</v>
      </c>
      <c r="F15" s="99">
        <v>9.23</v>
      </c>
      <c r="G15" s="107">
        <v>16</v>
      </c>
      <c r="H15" s="99">
        <f>G15*F15</f>
        <v>147.68</v>
      </c>
      <c r="I15" s="150">
        <f>H15*74</f>
        <v>10928.32</v>
      </c>
    </row>
    <row r="16" spans="2:9" x14ac:dyDescent="0.25">
      <c r="B16" s="136">
        <v>1213</v>
      </c>
      <c r="C16" s="98" t="s">
        <v>178</v>
      </c>
      <c r="D16" s="165" t="s">
        <v>126</v>
      </c>
      <c r="E16" s="164" t="s">
        <v>30</v>
      </c>
      <c r="F16" s="137">
        <v>11.97</v>
      </c>
      <c r="G16" s="138">
        <v>16</v>
      </c>
      <c r="H16" s="137">
        <f>G16*F16</f>
        <v>191.52</v>
      </c>
      <c r="I16" s="157">
        <f>H16*74</f>
        <v>14172.480000000001</v>
      </c>
    </row>
    <row r="17" spans="2:9" x14ac:dyDescent="0.25">
      <c r="B17" s="114" t="s">
        <v>102</v>
      </c>
      <c r="C17" s="98" t="s">
        <v>179</v>
      </c>
      <c r="D17" s="97" t="s">
        <v>101</v>
      </c>
      <c r="E17" s="98" t="s">
        <v>45</v>
      </c>
      <c r="F17" s="100">
        <v>17</v>
      </c>
      <c r="G17" s="107">
        <v>22.43</v>
      </c>
      <c r="H17" s="99">
        <f t="shared" si="1"/>
        <v>381.31</v>
      </c>
      <c r="I17" s="150">
        <f t="shared" si="0"/>
        <v>28216.94</v>
      </c>
    </row>
    <row r="18" spans="2:9" x14ac:dyDescent="0.25">
      <c r="B18" s="114">
        <v>7175</v>
      </c>
      <c r="C18" s="98" t="s">
        <v>180</v>
      </c>
      <c r="D18" s="97" t="s">
        <v>103</v>
      </c>
      <c r="E18" s="98" t="s">
        <v>35</v>
      </c>
      <c r="F18" s="100">
        <v>0.88</v>
      </c>
      <c r="G18" s="107">
        <v>898</v>
      </c>
      <c r="H18" s="99">
        <f t="shared" si="1"/>
        <v>790.24</v>
      </c>
      <c r="I18" s="150">
        <f t="shared" si="0"/>
        <v>58477.760000000002</v>
      </c>
    </row>
    <row r="19" spans="2:9" x14ac:dyDescent="0.25">
      <c r="B19" s="114">
        <v>7181</v>
      </c>
      <c r="C19" s="98" t="s">
        <v>181</v>
      </c>
      <c r="D19" s="97" t="s">
        <v>105</v>
      </c>
      <c r="E19" s="98" t="s">
        <v>35</v>
      </c>
      <c r="F19" s="99">
        <v>2.15</v>
      </c>
      <c r="G19" s="107">
        <v>15</v>
      </c>
      <c r="H19" s="99">
        <f t="shared" si="1"/>
        <v>32.25</v>
      </c>
      <c r="I19" s="150">
        <f t="shared" si="0"/>
        <v>2386.5</v>
      </c>
    </row>
    <row r="20" spans="2:9" x14ac:dyDescent="0.25">
      <c r="B20" s="114">
        <v>7178</v>
      </c>
      <c r="C20" s="98" t="s">
        <v>182</v>
      </c>
      <c r="D20" s="97" t="s">
        <v>106</v>
      </c>
      <c r="E20" s="98" t="s">
        <v>35</v>
      </c>
      <c r="F20" s="99">
        <v>0.98</v>
      </c>
      <c r="G20" s="107">
        <v>22</v>
      </c>
      <c r="H20" s="99">
        <f t="shared" si="1"/>
        <v>21.56</v>
      </c>
      <c r="I20" s="150">
        <f t="shared" si="0"/>
        <v>1595.4399999999998</v>
      </c>
    </row>
    <row r="21" spans="2:9" x14ac:dyDescent="0.25">
      <c r="B21" s="114">
        <v>72108</v>
      </c>
      <c r="C21" s="98" t="s">
        <v>183</v>
      </c>
      <c r="D21" s="97" t="s">
        <v>107</v>
      </c>
      <c r="E21" s="98" t="s">
        <v>45</v>
      </c>
      <c r="F21" s="99">
        <v>28.74</v>
      </c>
      <c r="G21" s="107">
        <v>18.3</v>
      </c>
      <c r="H21" s="99">
        <f t="shared" si="1"/>
        <v>525.94200000000001</v>
      </c>
      <c r="I21" s="150">
        <f t="shared" si="0"/>
        <v>38919.707999999999</v>
      </c>
    </row>
    <row r="22" spans="2:9" x14ac:dyDescent="0.25">
      <c r="B22" s="114">
        <v>1108</v>
      </c>
      <c r="C22" s="98" t="s">
        <v>184</v>
      </c>
      <c r="D22" s="97" t="s">
        <v>108</v>
      </c>
      <c r="E22" s="98" t="s">
        <v>45</v>
      </c>
      <c r="F22" s="99">
        <v>13.57</v>
      </c>
      <c r="G22" s="107">
        <v>18.3</v>
      </c>
      <c r="H22" s="99">
        <f>G22*F22</f>
        <v>248.33100000000002</v>
      </c>
      <c r="I22" s="150">
        <f>H22*74</f>
        <v>18376.494000000002</v>
      </c>
    </row>
    <row r="23" spans="2:9" x14ac:dyDescent="0.25">
      <c r="B23" s="114">
        <v>5071</v>
      </c>
      <c r="C23" s="98" t="s">
        <v>185</v>
      </c>
      <c r="D23" s="97" t="s">
        <v>118</v>
      </c>
      <c r="E23" s="98" t="s">
        <v>119</v>
      </c>
      <c r="F23" s="99">
        <v>5.83</v>
      </c>
      <c r="G23" s="107">
        <v>10</v>
      </c>
      <c r="H23" s="99">
        <f>G23*F23</f>
        <v>58.3</v>
      </c>
      <c r="I23" s="150">
        <f>H23*74</f>
        <v>4314.2</v>
      </c>
    </row>
    <row r="24" spans="2:9" x14ac:dyDescent="0.25">
      <c r="B24" s="114">
        <v>5068</v>
      </c>
      <c r="C24" s="98" t="s">
        <v>186</v>
      </c>
      <c r="D24" s="97" t="s">
        <v>120</v>
      </c>
      <c r="E24" s="98" t="s">
        <v>119</v>
      </c>
      <c r="F24" s="99">
        <v>6.19</v>
      </c>
      <c r="G24" s="107">
        <v>8</v>
      </c>
      <c r="H24" s="99">
        <f>G24*F24</f>
        <v>49.52</v>
      </c>
      <c r="I24" s="150">
        <f>H24*74</f>
        <v>3664.48</v>
      </c>
    </row>
    <row r="25" spans="2:9" ht="15.75" thickBot="1" x14ac:dyDescent="0.3">
      <c r="B25" s="136">
        <v>20247</v>
      </c>
      <c r="C25" s="164" t="s">
        <v>187</v>
      </c>
      <c r="D25" s="165" t="s">
        <v>121</v>
      </c>
      <c r="E25" s="164" t="s">
        <v>119</v>
      </c>
      <c r="F25" s="137">
        <v>6.66</v>
      </c>
      <c r="G25" s="138">
        <v>6</v>
      </c>
      <c r="H25" s="137">
        <f>G25*F25</f>
        <v>39.96</v>
      </c>
      <c r="I25" s="157">
        <f>H25*74</f>
        <v>2957.04</v>
      </c>
    </row>
    <row r="26" spans="2:9" ht="15.75" x14ac:dyDescent="0.25">
      <c r="B26" s="109"/>
      <c r="C26" s="167" t="s">
        <v>21</v>
      </c>
      <c r="D26" s="111" t="s">
        <v>173</v>
      </c>
      <c r="E26" s="112" t="s">
        <v>88</v>
      </c>
      <c r="F26" s="113"/>
      <c r="G26" s="113"/>
      <c r="H26" s="153">
        <f>SUM(H27:H32)</f>
        <v>4486.9045999999998</v>
      </c>
      <c r="I26" s="158">
        <f>H26*74</f>
        <v>332030.94039999996</v>
      </c>
    </row>
    <row r="27" spans="2:9" x14ac:dyDescent="0.25">
      <c r="B27" s="114" t="s">
        <v>131</v>
      </c>
      <c r="C27" s="98" t="s">
        <v>188</v>
      </c>
      <c r="D27" s="97" t="s">
        <v>160</v>
      </c>
      <c r="E27" s="98" t="s">
        <v>18</v>
      </c>
      <c r="F27" s="99">
        <v>63.35</v>
      </c>
      <c r="G27" s="107">
        <v>6</v>
      </c>
      <c r="H27" s="99">
        <f t="shared" si="1"/>
        <v>380.1</v>
      </c>
      <c r="I27" s="150">
        <f t="shared" si="0"/>
        <v>28127.4</v>
      </c>
    </row>
    <row r="28" spans="2:9" x14ac:dyDescent="0.25">
      <c r="B28" s="114" t="s">
        <v>131</v>
      </c>
      <c r="C28" s="98" t="s">
        <v>189</v>
      </c>
      <c r="D28" s="97" t="s">
        <v>130</v>
      </c>
      <c r="E28" s="98" t="s">
        <v>18</v>
      </c>
      <c r="F28" s="99">
        <v>63.35</v>
      </c>
      <c r="G28" s="107">
        <v>8.5</v>
      </c>
      <c r="H28" s="99">
        <f t="shared" si="1"/>
        <v>538.47500000000002</v>
      </c>
      <c r="I28" s="150">
        <f t="shared" si="0"/>
        <v>39847.15</v>
      </c>
    </row>
    <row r="29" spans="2:9" x14ac:dyDescent="0.25">
      <c r="B29" s="114">
        <v>72214</v>
      </c>
      <c r="C29" s="98" t="s">
        <v>190</v>
      </c>
      <c r="D29" s="97" t="s">
        <v>167</v>
      </c>
      <c r="E29" s="98" t="s">
        <v>162</v>
      </c>
      <c r="F29" s="99">
        <v>32.76</v>
      </c>
      <c r="G29" s="107">
        <v>8.5</v>
      </c>
      <c r="H29" s="99">
        <f t="shared" si="1"/>
        <v>278.45999999999998</v>
      </c>
      <c r="I29" s="150">
        <f t="shared" si="0"/>
        <v>20606.039999999997</v>
      </c>
    </row>
    <row r="30" spans="2:9" x14ac:dyDescent="0.25">
      <c r="B30" s="114">
        <v>34</v>
      </c>
      <c r="C30" s="98" t="s">
        <v>190</v>
      </c>
      <c r="D30" s="97" t="s">
        <v>163</v>
      </c>
      <c r="E30" s="98" t="s">
        <v>119</v>
      </c>
      <c r="F30" s="99">
        <v>3.42</v>
      </c>
      <c r="G30" s="107">
        <v>36.200000000000003</v>
      </c>
      <c r="H30" s="99">
        <f t="shared" si="1"/>
        <v>123.804</v>
      </c>
      <c r="I30" s="150">
        <f t="shared" si="0"/>
        <v>9161.496000000001</v>
      </c>
    </row>
    <row r="31" spans="2:9" x14ac:dyDescent="0.25">
      <c r="B31" s="114" t="s">
        <v>172</v>
      </c>
      <c r="C31" s="98" t="s">
        <v>191</v>
      </c>
      <c r="D31" s="97" t="s">
        <v>171</v>
      </c>
      <c r="E31" s="98" t="s">
        <v>18</v>
      </c>
      <c r="F31" s="99">
        <v>76.819999999999993</v>
      </c>
      <c r="G31" s="107">
        <v>32.08</v>
      </c>
      <c r="H31" s="99">
        <f t="shared" si="1"/>
        <v>2464.3855999999996</v>
      </c>
      <c r="I31" s="150">
        <f t="shared" si="0"/>
        <v>182364.53439999997</v>
      </c>
    </row>
    <row r="32" spans="2:9" ht="15.75" thickBot="1" x14ac:dyDescent="0.3">
      <c r="B32" s="115">
        <v>6042</v>
      </c>
      <c r="C32" s="116" t="s">
        <v>192</v>
      </c>
      <c r="D32" s="117" t="s">
        <v>161</v>
      </c>
      <c r="E32" s="116" t="s">
        <v>162</v>
      </c>
      <c r="F32" s="118">
        <v>438.55</v>
      </c>
      <c r="G32" s="119">
        <v>1.6</v>
      </c>
      <c r="H32" s="118">
        <f t="shared" si="1"/>
        <v>701.68000000000006</v>
      </c>
      <c r="I32" s="151">
        <f t="shared" si="0"/>
        <v>51924.320000000007</v>
      </c>
    </row>
    <row r="33" spans="1:9" ht="15.75" x14ac:dyDescent="0.25">
      <c r="B33" s="130"/>
      <c r="C33" s="162">
        <v>3</v>
      </c>
      <c r="D33" s="132" t="s">
        <v>194</v>
      </c>
      <c r="E33" s="133" t="s">
        <v>88</v>
      </c>
      <c r="F33" s="134"/>
      <c r="G33" s="145"/>
      <c r="H33" s="159">
        <f>SUM(H34:H37)</f>
        <v>186.89999999999998</v>
      </c>
      <c r="I33" s="161">
        <f>H33*74</f>
        <v>13830.599999999999</v>
      </c>
    </row>
    <row r="34" spans="1:9" x14ac:dyDescent="0.25">
      <c r="B34" s="114">
        <v>983</v>
      </c>
      <c r="C34" s="98" t="s">
        <v>23</v>
      </c>
      <c r="D34" s="97" t="s">
        <v>164</v>
      </c>
      <c r="E34" s="98" t="s">
        <v>45</v>
      </c>
      <c r="F34" s="99">
        <v>0.88</v>
      </c>
      <c r="G34" s="107">
        <v>36</v>
      </c>
      <c r="H34" s="99">
        <f>G34*F34</f>
        <v>31.68</v>
      </c>
      <c r="I34" s="150">
        <f>H34*74</f>
        <v>2344.3200000000002</v>
      </c>
    </row>
    <row r="35" spans="1:9" x14ac:dyDescent="0.25">
      <c r="B35" s="114">
        <v>984</v>
      </c>
      <c r="C35" s="98" t="s">
        <v>29</v>
      </c>
      <c r="D35" s="97" t="s">
        <v>165</v>
      </c>
      <c r="E35" s="98" t="s">
        <v>45</v>
      </c>
      <c r="F35" s="99">
        <v>1.23</v>
      </c>
      <c r="G35" s="107">
        <v>46</v>
      </c>
      <c r="H35" s="99">
        <f>G35*F35</f>
        <v>56.58</v>
      </c>
      <c r="I35" s="150">
        <f>H35*74</f>
        <v>4186.92</v>
      </c>
    </row>
    <row r="36" spans="1:9" x14ac:dyDescent="0.25">
      <c r="B36" s="114">
        <v>994</v>
      </c>
      <c r="C36" s="98" t="s">
        <v>33</v>
      </c>
      <c r="D36" s="97" t="s">
        <v>193</v>
      </c>
      <c r="E36" s="98" t="s">
        <v>45</v>
      </c>
      <c r="F36" s="99">
        <v>3.27</v>
      </c>
      <c r="G36" s="107">
        <v>10</v>
      </c>
      <c r="H36" s="99">
        <f>G36*F36</f>
        <v>32.700000000000003</v>
      </c>
      <c r="I36" s="150">
        <f>H36*74</f>
        <v>2419.8000000000002</v>
      </c>
    </row>
    <row r="37" spans="1:9" ht="15.75" thickBot="1" x14ac:dyDescent="0.3">
      <c r="B37" s="115">
        <v>2688</v>
      </c>
      <c r="C37" s="116" t="s">
        <v>34</v>
      </c>
      <c r="D37" s="117" t="s">
        <v>195</v>
      </c>
      <c r="E37" s="116" t="s">
        <v>45</v>
      </c>
      <c r="F37" s="118">
        <v>1.57</v>
      </c>
      <c r="G37" s="119">
        <v>42</v>
      </c>
      <c r="H37" s="118">
        <f>G37*F37</f>
        <v>65.94</v>
      </c>
      <c r="I37" s="151">
        <f>H37*74</f>
        <v>4879.5599999999995</v>
      </c>
    </row>
    <row r="38" spans="1:9" ht="15.75" x14ac:dyDescent="0.25">
      <c r="B38" s="109"/>
      <c r="C38" s="110">
        <v>4</v>
      </c>
      <c r="D38" s="111" t="s">
        <v>129</v>
      </c>
      <c r="E38" s="112" t="s">
        <v>88</v>
      </c>
      <c r="F38" s="113"/>
      <c r="G38" s="120"/>
      <c r="H38" s="153">
        <f>SUM(H39:H40)</f>
        <v>158.81899999999999</v>
      </c>
      <c r="I38" s="158">
        <f t="shared" si="0"/>
        <v>11752.606</v>
      </c>
    </row>
    <row r="39" spans="1:9" x14ac:dyDescent="0.25">
      <c r="B39" s="114" t="s">
        <v>131</v>
      </c>
      <c r="C39" s="98" t="s">
        <v>36</v>
      </c>
      <c r="D39" s="97" t="s">
        <v>130</v>
      </c>
      <c r="E39" s="98" t="s">
        <v>18</v>
      </c>
      <c r="F39" s="99">
        <v>63.35</v>
      </c>
      <c r="G39" s="107">
        <v>1.1399999999999999</v>
      </c>
      <c r="H39" s="99">
        <f>G39*F39</f>
        <v>72.218999999999994</v>
      </c>
      <c r="I39" s="150">
        <f t="shared" si="0"/>
        <v>5344.2059999999992</v>
      </c>
    </row>
    <row r="40" spans="1:9" ht="15.75" thickBot="1" x14ac:dyDescent="0.3">
      <c r="B40" s="115" t="s">
        <v>48</v>
      </c>
      <c r="C40" s="116" t="s">
        <v>63</v>
      </c>
      <c r="D40" s="117" t="s">
        <v>132</v>
      </c>
      <c r="E40" s="116" t="s">
        <v>95</v>
      </c>
      <c r="F40" s="118">
        <v>86.6</v>
      </c>
      <c r="G40" s="119">
        <v>1</v>
      </c>
      <c r="H40" s="118">
        <f>G40*F40</f>
        <v>86.6</v>
      </c>
      <c r="I40" s="151">
        <f t="shared" si="0"/>
        <v>6408.4</v>
      </c>
    </row>
    <row r="41" spans="1:9" ht="15.75" x14ac:dyDescent="0.25">
      <c r="A41" s="4" t="s">
        <v>98</v>
      </c>
      <c r="B41" s="109"/>
      <c r="C41" s="110">
        <v>5</v>
      </c>
      <c r="D41" s="111" t="s">
        <v>133</v>
      </c>
      <c r="E41" s="112" t="s">
        <v>88</v>
      </c>
      <c r="F41" s="113"/>
      <c r="G41" s="120"/>
      <c r="H41" s="153">
        <f>SUM(H42)</f>
        <v>68.447999999999993</v>
      </c>
      <c r="I41" s="158">
        <f t="shared" si="0"/>
        <v>5065.1519999999991</v>
      </c>
    </row>
    <row r="42" spans="1:9" ht="15.75" thickBot="1" x14ac:dyDescent="0.3">
      <c r="B42" s="115" t="s">
        <v>135</v>
      </c>
      <c r="C42" s="116" t="s">
        <v>85</v>
      </c>
      <c r="D42" s="117" t="s">
        <v>134</v>
      </c>
      <c r="E42" s="116" t="s">
        <v>18</v>
      </c>
      <c r="F42" s="118">
        <v>7.13</v>
      </c>
      <c r="G42" s="119">
        <v>9.6</v>
      </c>
      <c r="H42" s="118">
        <f>G42*F42</f>
        <v>68.447999999999993</v>
      </c>
      <c r="I42" s="151">
        <f t="shared" si="0"/>
        <v>5065.1519999999991</v>
      </c>
    </row>
    <row r="43" spans="1:9" ht="15.75" x14ac:dyDescent="0.25">
      <c r="B43" s="109"/>
      <c r="C43" s="110">
        <v>6</v>
      </c>
      <c r="D43" s="111" t="s">
        <v>136</v>
      </c>
      <c r="E43" s="112" t="s">
        <v>88</v>
      </c>
      <c r="F43" s="113"/>
      <c r="G43" s="120"/>
      <c r="H43" s="153">
        <f>SUM(H44:H47)</f>
        <v>254</v>
      </c>
      <c r="I43" s="158">
        <f t="shared" si="0"/>
        <v>18796</v>
      </c>
    </row>
    <row r="44" spans="1:9" x14ac:dyDescent="0.25">
      <c r="B44" s="114">
        <v>9537</v>
      </c>
      <c r="C44" s="98" t="s">
        <v>85</v>
      </c>
      <c r="D44" s="97" t="s">
        <v>84</v>
      </c>
      <c r="E44" s="98" t="s">
        <v>18</v>
      </c>
      <c r="F44" s="99">
        <v>1.26</v>
      </c>
      <c r="G44" s="108">
        <v>50</v>
      </c>
      <c r="H44" s="99">
        <f>G44*F44</f>
        <v>63</v>
      </c>
      <c r="I44" s="150">
        <f t="shared" si="0"/>
        <v>4662</v>
      </c>
    </row>
    <row r="45" spans="1:9" x14ac:dyDescent="0.25">
      <c r="B45" s="114" t="s">
        <v>48</v>
      </c>
      <c r="C45" s="98" t="s">
        <v>86</v>
      </c>
      <c r="D45" s="97" t="s">
        <v>139</v>
      </c>
      <c r="E45" s="98" t="s">
        <v>4</v>
      </c>
      <c r="F45" s="99">
        <v>36</v>
      </c>
      <c r="G45" s="108">
        <v>1</v>
      </c>
      <c r="H45" s="99">
        <f>G45*F45</f>
        <v>36</v>
      </c>
      <c r="I45" s="150">
        <f t="shared" si="0"/>
        <v>2664</v>
      </c>
    </row>
    <row r="46" spans="1:9" x14ac:dyDescent="0.25">
      <c r="B46" s="114" t="s">
        <v>48</v>
      </c>
      <c r="C46" s="98" t="s">
        <v>140</v>
      </c>
      <c r="D46" s="97" t="s">
        <v>141</v>
      </c>
      <c r="E46" s="98" t="s">
        <v>4</v>
      </c>
      <c r="F46" s="99">
        <v>25</v>
      </c>
      <c r="G46" s="108">
        <v>1</v>
      </c>
      <c r="H46" s="99">
        <f>G46*F46</f>
        <v>25</v>
      </c>
      <c r="I46" s="150">
        <f t="shared" si="0"/>
        <v>1850</v>
      </c>
    </row>
    <row r="47" spans="1:9" ht="15.75" thickBot="1" x14ac:dyDescent="0.3">
      <c r="B47" s="115" t="s">
        <v>48</v>
      </c>
      <c r="C47" s="116" t="s">
        <v>142</v>
      </c>
      <c r="D47" s="117" t="s">
        <v>94</v>
      </c>
      <c r="E47" s="116" t="s">
        <v>4</v>
      </c>
      <c r="F47" s="118">
        <v>260</v>
      </c>
      <c r="G47" s="121">
        <v>0.5</v>
      </c>
      <c r="H47" s="118">
        <f>G47*F47</f>
        <v>130</v>
      </c>
      <c r="I47" s="151">
        <f t="shared" si="0"/>
        <v>9620</v>
      </c>
    </row>
    <row r="48" spans="1:9" ht="3" customHeight="1" thickBot="1" x14ac:dyDescent="0.3">
      <c r="B48" s="407"/>
      <c r="C48" s="408"/>
      <c r="D48" s="408"/>
      <c r="E48" s="408"/>
      <c r="F48" s="408"/>
      <c r="G48" s="408"/>
      <c r="H48" s="408"/>
      <c r="I48" s="409"/>
    </row>
    <row r="49" spans="2:9" ht="19.5" thickBot="1" x14ac:dyDescent="0.35">
      <c r="B49" s="140"/>
      <c r="C49" s="146">
        <v>7</v>
      </c>
      <c r="D49" s="141" t="s">
        <v>13</v>
      </c>
      <c r="E49" s="142" t="s">
        <v>88</v>
      </c>
      <c r="F49" s="143"/>
      <c r="G49" s="147"/>
      <c r="H49" s="154">
        <f>H43+H41+H38+H11+H8+H26+H33</f>
        <v>8750.3788000000004</v>
      </c>
      <c r="I49" s="155">
        <f>I43+I41+I38+I11+I8+I26+I33</f>
        <v>647528.03119999997</v>
      </c>
    </row>
    <row r="50" spans="2:9" hidden="1" x14ac:dyDescent="0.25">
      <c r="B50" s="130"/>
      <c r="C50" s="139" t="s">
        <v>85</v>
      </c>
      <c r="D50" s="132" t="s">
        <v>96</v>
      </c>
      <c r="E50" s="133" t="s">
        <v>88</v>
      </c>
      <c r="F50" s="134"/>
      <c r="G50" s="145"/>
      <c r="H50" s="135">
        <f>H49*20%</f>
        <v>1750.0757600000002</v>
      </c>
    </row>
    <row r="51" spans="2:9" ht="15.75" hidden="1" thickBot="1" x14ac:dyDescent="0.3">
      <c r="B51" s="122"/>
      <c r="C51" s="116" t="s">
        <v>86</v>
      </c>
      <c r="D51" s="123" t="s">
        <v>97</v>
      </c>
      <c r="E51" s="124" t="s">
        <v>88</v>
      </c>
      <c r="F51" s="125"/>
      <c r="G51" s="126"/>
      <c r="H51" s="127">
        <f>H50+H49</f>
        <v>10500.45456</v>
      </c>
    </row>
    <row r="52" spans="2:9" ht="15.75" thickBot="1" x14ac:dyDescent="0.3"/>
    <row r="53" spans="2:9" ht="15.75" x14ac:dyDescent="0.25">
      <c r="B53" s="393" t="s">
        <v>143</v>
      </c>
      <c r="C53" s="394"/>
      <c r="D53" s="394"/>
      <c r="E53" s="101"/>
      <c r="F53" s="101"/>
      <c r="G53" s="101"/>
      <c r="H53" s="101"/>
      <c r="I53" s="102"/>
    </row>
    <row r="54" spans="2:9" x14ac:dyDescent="0.25">
      <c r="B54" s="103"/>
      <c r="C54" s="1"/>
      <c r="D54" s="1"/>
      <c r="E54" s="1"/>
      <c r="F54" s="1"/>
      <c r="G54" s="1"/>
      <c r="H54" s="1"/>
      <c r="I54" s="104" t="s">
        <v>98</v>
      </c>
    </row>
    <row r="55" spans="2:9" x14ac:dyDescent="0.25">
      <c r="B55" s="103"/>
      <c r="C55" s="1"/>
      <c r="D55" s="1"/>
      <c r="E55" s="1"/>
      <c r="F55" s="1"/>
      <c r="G55" s="1"/>
      <c r="H55" s="1"/>
      <c r="I55" s="104"/>
    </row>
    <row r="56" spans="2:9" x14ac:dyDescent="0.25">
      <c r="B56" s="103"/>
      <c r="C56" s="1"/>
      <c r="D56" s="1" t="s">
        <v>98</v>
      </c>
      <c r="E56" s="1"/>
      <c r="F56" s="1"/>
      <c r="G56" s="1"/>
      <c r="H56" s="1"/>
      <c r="I56" s="104"/>
    </row>
    <row r="57" spans="2:9" x14ac:dyDescent="0.25">
      <c r="B57" s="103"/>
      <c r="C57" s="1"/>
      <c r="D57" s="1" t="s">
        <v>98</v>
      </c>
      <c r="E57" s="1"/>
      <c r="F57" s="1"/>
      <c r="G57" s="1"/>
      <c r="H57" s="1"/>
      <c r="I57" s="104"/>
    </row>
    <row r="58" spans="2:9" ht="15.75" thickBot="1" x14ac:dyDescent="0.3">
      <c r="B58" s="105"/>
      <c r="C58" s="106"/>
      <c r="D58" s="106"/>
      <c r="E58" s="106"/>
      <c r="F58" s="395" t="s">
        <v>99</v>
      </c>
      <c r="G58" s="395"/>
      <c r="H58" s="395"/>
      <c r="I58" s="396"/>
    </row>
  </sheetData>
  <mergeCells count="8">
    <mergeCell ref="B53:D53"/>
    <mergeCell ref="F58:I58"/>
    <mergeCell ref="B3:I3"/>
    <mergeCell ref="G4:I4"/>
    <mergeCell ref="G5:H5"/>
    <mergeCell ref="B6:B7"/>
    <mergeCell ref="C6:I6"/>
    <mergeCell ref="B48:I4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pageSetUpPr fitToPage="1"/>
  </sheetPr>
  <dimension ref="B1:M72"/>
  <sheetViews>
    <sheetView topLeftCell="A48" workbookViewId="0">
      <selection activeCell="D61" sqref="D61:G61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71.710937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8" ht="15.75" thickBot="1" x14ac:dyDescent="0.3"/>
    <row r="2" spans="2:8" ht="17.25" customHeight="1" x14ac:dyDescent="0.25">
      <c r="B2" s="149"/>
      <c r="C2" s="101"/>
      <c r="D2" s="101"/>
      <c r="E2" s="101"/>
      <c r="F2" s="101"/>
      <c r="G2" s="101"/>
      <c r="H2" s="102"/>
    </row>
    <row r="3" spans="2:8" ht="50.25" customHeight="1" thickBot="1" x14ac:dyDescent="0.3">
      <c r="B3" s="397" t="s">
        <v>100</v>
      </c>
      <c r="C3" s="398"/>
      <c r="D3" s="398"/>
      <c r="E3" s="398"/>
      <c r="F3" s="398"/>
      <c r="G3" s="398"/>
      <c r="H3" s="399"/>
    </row>
    <row r="4" spans="2:8" ht="1.5" customHeight="1" x14ac:dyDescent="0.25">
      <c r="B4" s="6"/>
      <c r="C4" s="7"/>
      <c r="D4" s="2"/>
      <c r="E4" s="3"/>
      <c r="F4" s="5"/>
      <c r="G4" s="400"/>
      <c r="H4" s="412"/>
    </row>
    <row r="5" spans="2:8" ht="3" customHeight="1" thickBot="1" x14ac:dyDescent="0.3">
      <c r="B5" s="16"/>
      <c r="C5" s="17"/>
      <c r="D5" s="18"/>
      <c r="E5" s="19"/>
      <c r="F5" s="20"/>
      <c r="G5" s="349"/>
      <c r="H5" s="350"/>
    </row>
    <row r="6" spans="2:8" ht="66.75" customHeight="1" thickBot="1" x14ac:dyDescent="0.3">
      <c r="B6" s="351" t="s">
        <v>1</v>
      </c>
      <c r="C6" s="401" t="s">
        <v>240</v>
      </c>
      <c r="D6" s="402"/>
      <c r="E6" s="402"/>
      <c r="F6" s="402"/>
      <c r="G6" s="402"/>
      <c r="H6" s="413"/>
    </row>
    <row r="7" spans="2:8" ht="16.5" thickBot="1" x14ac:dyDescent="0.3">
      <c r="B7" s="406"/>
      <c r="C7" s="172" t="s">
        <v>2</v>
      </c>
      <c r="D7" s="173" t="s">
        <v>3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8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SUM(H9:H13)</f>
        <v>675.10519999999997</v>
      </c>
    </row>
    <row r="9" spans="2:8" x14ac:dyDescent="0.25">
      <c r="B9" s="114">
        <v>72225</v>
      </c>
      <c r="C9" s="98" t="s">
        <v>19</v>
      </c>
      <c r="D9" s="97" t="s">
        <v>104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8" x14ac:dyDescent="0.25">
      <c r="B10" s="114">
        <v>72214</v>
      </c>
      <c r="C10" s="98" t="s">
        <v>93</v>
      </c>
      <c r="D10" s="183" t="s">
        <v>232</v>
      </c>
      <c r="E10" s="98" t="s">
        <v>162</v>
      </c>
      <c r="F10" s="99">
        <v>36.65</v>
      </c>
      <c r="G10" s="98">
        <v>3.2</v>
      </c>
      <c r="H10" s="156">
        <f>G10*F10</f>
        <v>117.28</v>
      </c>
    </row>
    <row r="11" spans="2:8" x14ac:dyDescent="0.25">
      <c r="B11" s="114">
        <v>72236</v>
      </c>
      <c r="C11" s="98" t="s">
        <v>243</v>
      </c>
      <c r="D11" s="183" t="s">
        <v>241</v>
      </c>
      <c r="E11" s="98" t="s">
        <v>18</v>
      </c>
      <c r="F11" s="99">
        <v>6.81</v>
      </c>
      <c r="G11" s="98">
        <v>32</v>
      </c>
      <c r="H11" s="156">
        <f>G11*F11</f>
        <v>217.92</v>
      </c>
    </row>
    <row r="12" spans="2:8" x14ac:dyDescent="0.25">
      <c r="B12" s="195">
        <v>2700</v>
      </c>
      <c r="C12" s="98" t="s">
        <v>244</v>
      </c>
      <c r="D12" s="190" t="s">
        <v>242</v>
      </c>
      <c r="E12" s="139" t="s">
        <v>30</v>
      </c>
      <c r="F12" s="191">
        <v>18.489999999999998</v>
      </c>
      <c r="G12" s="139">
        <v>8</v>
      </c>
      <c r="H12" s="156">
        <f>G12*F12</f>
        <v>147.91999999999999</v>
      </c>
    </row>
    <row r="13" spans="2:8" ht="15.75" thickBot="1" x14ac:dyDescent="0.3">
      <c r="B13" s="197">
        <v>6115</v>
      </c>
      <c r="C13" s="164" t="s">
        <v>246</v>
      </c>
      <c r="D13" s="193" t="s">
        <v>245</v>
      </c>
      <c r="E13" s="192" t="s">
        <v>30</v>
      </c>
      <c r="F13" s="194">
        <v>9.7200000000000006</v>
      </c>
      <c r="G13" s="192">
        <v>8</v>
      </c>
      <c r="H13" s="188">
        <f>G13*F13</f>
        <v>77.760000000000005</v>
      </c>
    </row>
    <row r="14" spans="2:8" ht="15.75" x14ac:dyDescent="0.25">
      <c r="B14" s="109"/>
      <c r="C14" s="110">
        <v>2</v>
      </c>
      <c r="D14" s="111" t="s">
        <v>250</v>
      </c>
      <c r="E14" s="112" t="s">
        <v>88</v>
      </c>
      <c r="F14" s="113"/>
      <c r="G14" s="113"/>
      <c r="H14" s="158">
        <f>SUM(H15:H22)</f>
        <v>2610.9853999999996</v>
      </c>
    </row>
    <row r="15" spans="2:8" x14ac:dyDescent="0.25">
      <c r="B15" s="195" t="s">
        <v>248</v>
      </c>
      <c r="C15" s="139" t="s">
        <v>90</v>
      </c>
      <c r="D15" s="190" t="s">
        <v>247</v>
      </c>
      <c r="E15" s="139" t="s">
        <v>18</v>
      </c>
      <c r="F15" s="191">
        <v>48.66</v>
      </c>
      <c r="G15" s="139">
        <v>3.2</v>
      </c>
      <c r="H15" s="196">
        <f>G15*F15</f>
        <v>155.71199999999999</v>
      </c>
    </row>
    <row r="16" spans="2:8" x14ac:dyDescent="0.25">
      <c r="B16" s="114" t="s">
        <v>131</v>
      </c>
      <c r="C16" s="139" t="s">
        <v>21</v>
      </c>
      <c r="D16" s="97" t="s">
        <v>130</v>
      </c>
      <c r="E16" s="98" t="s">
        <v>18</v>
      </c>
      <c r="F16" s="100">
        <v>62.11</v>
      </c>
      <c r="G16" s="139">
        <v>12.2</v>
      </c>
      <c r="H16" s="196">
        <f t="shared" ref="H16:H22" si="0">G16*F16</f>
        <v>757.74199999999996</v>
      </c>
    </row>
    <row r="17" spans="2:13" x14ac:dyDescent="0.25">
      <c r="B17" s="195" t="s">
        <v>268</v>
      </c>
      <c r="C17" s="139" t="s">
        <v>91</v>
      </c>
      <c r="D17" s="203" t="s">
        <v>267</v>
      </c>
      <c r="E17" s="139" t="s">
        <v>18</v>
      </c>
      <c r="F17" s="204">
        <v>91.39</v>
      </c>
      <c r="G17" s="139">
        <v>8.5</v>
      </c>
      <c r="H17" s="196">
        <f t="shared" si="0"/>
        <v>776.81500000000005</v>
      </c>
    </row>
    <row r="18" spans="2:13" x14ac:dyDescent="0.25">
      <c r="B18" s="195">
        <v>34</v>
      </c>
      <c r="C18" s="139" t="s">
        <v>92</v>
      </c>
      <c r="D18" s="190" t="s">
        <v>163</v>
      </c>
      <c r="E18" s="139" t="s">
        <v>119</v>
      </c>
      <c r="F18" s="191">
        <v>3.24</v>
      </c>
      <c r="G18" s="139">
        <v>25.66</v>
      </c>
      <c r="H18" s="196">
        <f t="shared" si="0"/>
        <v>83.138400000000004</v>
      </c>
    </row>
    <row r="19" spans="2:13" x14ac:dyDescent="0.25">
      <c r="B19" s="195">
        <v>1527</v>
      </c>
      <c r="C19" s="139" t="s">
        <v>113</v>
      </c>
      <c r="D19" s="190" t="s">
        <v>249</v>
      </c>
      <c r="E19" s="139" t="s">
        <v>162</v>
      </c>
      <c r="F19" s="191">
        <v>290.02999999999997</v>
      </c>
      <c r="G19" s="139">
        <v>2.2000000000000002</v>
      </c>
      <c r="H19" s="196">
        <f t="shared" si="0"/>
        <v>638.06600000000003</v>
      </c>
    </row>
    <row r="20" spans="2:13" x14ac:dyDescent="0.25">
      <c r="B20" s="195">
        <v>33</v>
      </c>
      <c r="C20" s="139" t="s">
        <v>114</v>
      </c>
      <c r="D20" s="190" t="s">
        <v>239</v>
      </c>
      <c r="E20" s="139" t="s">
        <v>119</v>
      </c>
      <c r="F20" s="191">
        <v>3.42</v>
      </c>
      <c r="G20" s="139">
        <v>3.6</v>
      </c>
      <c r="H20" s="196">
        <f t="shared" si="0"/>
        <v>12.311999999999999</v>
      </c>
    </row>
    <row r="21" spans="2:13" x14ac:dyDescent="0.25">
      <c r="B21" s="195">
        <v>4750</v>
      </c>
      <c r="C21" s="139" t="s">
        <v>115</v>
      </c>
      <c r="D21" s="190" t="s">
        <v>214</v>
      </c>
      <c r="E21" s="139" t="s">
        <v>30</v>
      </c>
      <c r="F21" s="191">
        <v>12.88</v>
      </c>
      <c r="G21" s="139">
        <v>8</v>
      </c>
      <c r="H21" s="196">
        <f t="shared" si="0"/>
        <v>103.04</v>
      </c>
    </row>
    <row r="22" spans="2:13" ht="15.75" thickBot="1" x14ac:dyDescent="0.3">
      <c r="B22" s="197">
        <v>6127</v>
      </c>
      <c r="C22" s="139" t="s">
        <v>116</v>
      </c>
      <c r="D22" s="193" t="s">
        <v>213</v>
      </c>
      <c r="E22" s="192" t="s">
        <v>30</v>
      </c>
      <c r="F22" s="194">
        <v>10.52</v>
      </c>
      <c r="G22" s="192">
        <v>8</v>
      </c>
      <c r="H22" s="198">
        <f t="shared" si="0"/>
        <v>84.16</v>
      </c>
    </row>
    <row r="23" spans="2:13" ht="15.75" x14ac:dyDescent="0.25">
      <c r="B23" s="109"/>
      <c r="C23" s="110">
        <v>3</v>
      </c>
      <c r="D23" s="111" t="s">
        <v>266</v>
      </c>
      <c r="E23" s="112" t="s">
        <v>88</v>
      </c>
      <c r="F23" s="113"/>
      <c r="G23" s="113"/>
      <c r="H23" s="158">
        <f>SUM(H24:H32)</f>
        <v>2170.9108999999999</v>
      </c>
      <c r="J23" s="1"/>
      <c r="K23" s="1"/>
      <c r="L23" s="1"/>
      <c r="M23" s="1"/>
    </row>
    <row r="24" spans="2:13" ht="26.25" x14ac:dyDescent="0.25">
      <c r="B24" s="114">
        <v>72086</v>
      </c>
      <c r="C24" s="98" t="s">
        <v>23</v>
      </c>
      <c r="D24" s="128" t="s">
        <v>207</v>
      </c>
      <c r="E24" s="98" t="s">
        <v>45</v>
      </c>
      <c r="F24" s="100">
        <v>3.21</v>
      </c>
      <c r="G24" s="107">
        <v>52.14</v>
      </c>
      <c r="H24" s="129">
        <f>G24*F24</f>
        <v>167.36940000000001</v>
      </c>
      <c r="J24" s="189"/>
      <c r="K24" s="189"/>
      <c r="L24" s="189"/>
      <c r="M24" s="189"/>
    </row>
    <row r="25" spans="2:13" ht="26.25" x14ac:dyDescent="0.25">
      <c r="B25" s="114">
        <v>72087</v>
      </c>
      <c r="C25" s="98" t="s">
        <v>29</v>
      </c>
      <c r="D25" s="128" t="s">
        <v>209</v>
      </c>
      <c r="E25" s="98" t="s">
        <v>45</v>
      </c>
      <c r="F25" s="100">
        <v>8.56</v>
      </c>
      <c r="G25" s="107">
        <v>13.43</v>
      </c>
      <c r="H25" s="129">
        <f t="shared" ref="H25:H32" si="1">G25*F25</f>
        <v>114.96080000000001</v>
      </c>
      <c r="J25" s="189"/>
      <c r="K25" s="189"/>
      <c r="L25" s="189"/>
      <c r="M25" s="189"/>
    </row>
    <row r="26" spans="2:13" ht="26.25" x14ac:dyDescent="0.25">
      <c r="B26" s="114">
        <v>72085</v>
      </c>
      <c r="C26" s="98" t="s">
        <v>33</v>
      </c>
      <c r="D26" s="128" t="s">
        <v>208</v>
      </c>
      <c r="E26" s="98" t="s">
        <v>45</v>
      </c>
      <c r="F26" s="100">
        <v>1.05</v>
      </c>
      <c r="G26" s="107">
        <v>111.28</v>
      </c>
      <c r="H26" s="129">
        <f t="shared" si="1"/>
        <v>116.84400000000001</v>
      </c>
      <c r="J26" s="189"/>
      <c r="K26" s="189"/>
      <c r="L26" s="189"/>
      <c r="M26" s="189"/>
    </row>
    <row r="27" spans="2:13" x14ac:dyDescent="0.25">
      <c r="B27" s="114">
        <v>4472</v>
      </c>
      <c r="C27" s="98" t="s">
        <v>34</v>
      </c>
      <c r="D27" s="128" t="s">
        <v>206</v>
      </c>
      <c r="E27" s="98" t="s">
        <v>45</v>
      </c>
      <c r="F27" s="100">
        <v>17.059999999999999</v>
      </c>
      <c r="G27" s="107">
        <v>26.27</v>
      </c>
      <c r="H27" s="129">
        <f t="shared" si="1"/>
        <v>448.16619999999995</v>
      </c>
    </row>
    <row r="28" spans="2:13" x14ac:dyDescent="0.25">
      <c r="B28" s="114">
        <v>20205</v>
      </c>
      <c r="C28" s="98" t="s">
        <v>215</v>
      </c>
      <c r="D28" s="128" t="s">
        <v>235</v>
      </c>
      <c r="E28" s="98" t="s">
        <v>45</v>
      </c>
      <c r="F28" s="100">
        <v>1.55</v>
      </c>
      <c r="G28" s="107">
        <v>82.67</v>
      </c>
      <c r="H28" s="129">
        <f t="shared" si="1"/>
        <v>128.13849999999999</v>
      </c>
    </row>
    <row r="29" spans="2:13" x14ac:dyDescent="0.25">
      <c r="B29" s="114">
        <v>4430</v>
      </c>
      <c r="C29" s="98" t="s">
        <v>216</v>
      </c>
      <c r="D29" s="128" t="s">
        <v>210</v>
      </c>
      <c r="E29" s="98" t="s">
        <v>45</v>
      </c>
      <c r="F29" s="100">
        <v>6.47</v>
      </c>
      <c r="G29" s="107">
        <v>85.6</v>
      </c>
      <c r="H29" s="129">
        <f t="shared" si="1"/>
        <v>553.83199999999999</v>
      </c>
    </row>
    <row r="30" spans="2:13" x14ac:dyDescent="0.25">
      <c r="B30" s="114">
        <v>6117</v>
      </c>
      <c r="C30" s="98" t="s">
        <v>217</v>
      </c>
      <c r="D30" s="128" t="s">
        <v>125</v>
      </c>
      <c r="E30" s="98" t="s">
        <v>30</v>
      </c>
      <c r="F30" s="100">
        <v>10.52</v>
      </c>
      <c r="G30" s="107">
        <v>8</v>
      </c>
      <c r="H30" s="129">
        <f t="shared" si="1"/>
        <v>84.16</v>
      </c>
    </row>
    <row r="31" spans="2:13" x14ac:dyDescent="0.25">
      <c r="B31" s="114">
        <v>1213</v>
      </c>
      <c r="C31" s="98" t="s">
        <v>218</v>
      </c>
      <c r="D31" s="128" t="s">
        <v>126</v>
      </c>
      <c r="E31" s="98" t="s">
        <v>30</v>
      </c>
      <c r="F31" s="100">
        <v>12.88</v>
      </c>
      <c r="G31" s="107">
        <v>8</v>
      </c>
      <c r="H31" s="129">
        <f t="shared" si="1"/>
        <v>103.04</v>
      </c>
    </row>
    <row r="32" spans="2:13" ht="16.5" customHeight="1" thickBot="1" x14ac:dyDescent="0.3">
      <c r="B32" s="115">
        <v>11587</v>
      </c>
      <c r="C32" s="116" t="s">
        <v>219</v>
      </c>
      <c r="D32" s="199" t="s">
        <v>251</v>
      </c>
      <c r="E32" s="116" t="s">
        <v>28</v>
      </c>
      <c r="F32" s="144">
        <v>14.2</v>
      </c>
      <c r="G32" s="119">
        <v>32</v>
      </c>
      <c r="H32" s="163">
        <f t="shared" si="1"/>
        <v>454.4</v>
      </c>
    </row>
    <row r="33" spans="2:9" ht="15.75" x14ac:dyDescent="0.25">
      <c r="B33" s="130"/>
      <c r="C33" s="131">
        <v>4</v>
      </c>
      <c r="D33" s="132" t="s">
        <v>253</v>
      </c>
      <c r="E33" s="133" t="s">
        <v>88</v>
      </c>
      <c r="F33" s="134"/>
      <c r="G33" s="134"/>
      <c r="H33" s="161">
        <f>SUM(H34:H45)</f>
        <v>2422.1668</v>
      </c>
    </row>
    <row r="34" spans="2:9" x14ac:dyDescent="0.25">
      <c r="B34" s="114">
        <v>7175</v>
      </c>
      <c r="C34" s="98" t="s">
        <v>36</v>
      </c>
      <c r="D34" s="97" t="s">
        <v>221</v>
      </c>
      <c r="E34" s="98" t="s">
        <v>35</v>
      </c>
      <c r="F34" s="100">
        <v>1.33</v>
      </c>
      <c r="G34" s="107">
        <v>866</v>
      </c>
      <c r="H34" s="178">
        <f t="shared" ref="H34:H43" si="2">G34*F34</f>
        <v>1151.78</v>
      </c>
    </row>
    <row r="35" spans="2:9" x14ac:dyDescent="0.25">
      <c r="B35" s="114">
        <v>7180</v>
      </c>
      <c r="C35" s="98" t="s">
        <v>63</v>
      </c>
      <c r="D35" s="128" t="s">
        <v>212</v>
      </c>
      <c r="E35" s="98" t="s">
        <v>35</v>
      </c>
      <c r="F35" s="100">
        <v>1</v>
      </c>
      <c r="G35" s="107">
        <v>44</v>
      </c>
      <c r="H35" s="178">
        <f t="shared" si="2"/>
        <v>44</v>
      </c>
    </row>
    <row r="36" spans="2:9" x14ac:dyDescent="0.25">
      <c r="B36" s="114">
        <v>7181</v>
      </c>
      <c r="C36" s="98" t="s">
        <v>64</v>
      </c>
      <c r="D36" s="97" t="s">
        <v>105</v>
      </c>
      <c r="E36" s="98" t="s">
        <v>35</v>
      </c>
      <c r="F36" s="99">
        <v>2.92</v>
      </c>
      <c r="G36" s="107">
        <v>16</v>
      </c>
      <c r="H36" s="178">
        <f t="shared" si="2"/>
        <v>46.72</v>
      </c>
    </row>
    <row r="37" spans="2:9" x14ac:dyDescent="0.25">
      <c r="B37" s="114" t="s">
        <v>233</v>
      </c>
      <c r="C37" s="98" t="s">
        <v>65</v>
      </c>
      <c r="D37" s="97" t="s">
        <v>234</v>
      </c>
      <c r="E37" s="98" t="s">
        <v>45</v>
      </c>
      <c r="F37" s="100">
        <v>14.03</v>
      </c>
      <c r="G37" s="107">
        <v>23.56</v>
      </c>
      <c r="H37" s="178">
        <f t="shared" si="2"/>
        <v>330.54679999999996</v>
      </c>
    </row>
    <row r="38" spans="2:9" x14ac:dyDescent="0.25">
      <c r="B38" s="114">
        <v>72106</v>
      </c>
      <c r="C38" s="98" t="s">
        <v>66</v>
      </c>
      <c r="D38" s="97" t="s">
        <v>107</v>
      </c>
      <c r="E38" s="98" t="s">
        <v>45</v>
      </c>
      <c r="F38" s="99">
        <v>28.25</v>
      </c>
      <c r="G38" s="107">
        <v>17.399999999999999</v>
      </c>
      <c r="H38" s="178">
        <f t="shared" si="2"/>
        <v>491.54999999999995</v>
      </c>
      <c r="I38" s="4" t="s">
        <v>98</v>
      </c>
    </row>
    <row r="39" spans="2:9" x14ac:dyDescent="0.25">
      <c r="B39" s="114">
        <v>5071</v>
      </c>
      <c r="C39" s="98" t="s">
        <v>67</v>
      </c>
      <c r="D39" s="97" t="s">
        <v>118</v>
      </c>
      <c r="E39" s="98" t="s">
        <v>119</v>
      </c>
      <c r="F39" s="99">
        <v>4.95</v>
      </c>
      <c r="G39" s="107">
        <v>7</v>
      </c>
      <c r="H39" s="178">
        <f t="shared" si="2"/>
        <v>34.65</v>
      </c>
    </row>
    <row r="40" spans="2:9" x14ac:dyDescent="0.25">
      <c r="B40" s="114">
        <v>5068</v>
      </c>
      <c r="C40" s="98" t="s">
        <v>68</v>
      </c>
      <c r="D40" s="97" t="s">
        <v>120</v>
      </c>
      <c r="E40" s="98" t="s">
        <v>119</v>
      </c>
      <c r="F40" s="99">
        <v>5.26</v>
      </c>
      <c r="G40" s="107">
        <v>6</v>
      </c>
      <c r="H40" s="178">
        <f t="shared" si="2"/>
        <v>31.56</v>
      </c>
    </row>
    <row r="41" spans="2:9" x14ac:dyDescent="0.25">
      <c r="B41" s="114">
        <v>20247</v>
      </c>
      <c r="C41" s="98" t="s">
        <v>69</v>
      </c>
      <c r="D41" s="97" t="s">
        <v>121</v>
      </c>
      <c r="E41" s="98" t="s">
        <v>119</v>
      </c>
      <c r="F41" s="99">
        <v>5.66</v>
      </c>
      <c r="G41" s="107">
        <v>6</v>
      </c>
      <c r="H41" s="178">
        <f t="shared" si="2"/>
        <v>33.96</v>
      </c>
      <c r="I41" s="4" t="s">
        <v>98</v>
      </c>
    </row>
    <row r="42" spans="2:9" x14ac:dyDescent="0.25">
      <c r="B42" s="114">
        <v>6127</v>
      </c>
      <c r="C42" s="98" t="s">
        <v>70</v>
      </c>
      <c r="D42" s="97" t="s">
        <v>213</v>
      </c>
      <c r="E42" s="98" t="s">
        <v>30</v>
      </c>
      <c r="F42" s="99">
        <v>10.52</v>
      </c>
      <c r="G42" s="107">
        <v>3</v>
      </c>
      <c r="H42" s="178">
        <f t="shared" si="2"/>
        <v>31.56</v>
      </c>
    </row>
    <row r="43" spans="2:9" x14ac:dyDescent="0.25">
      <c r="B43" s="114">
        <v>4750</v>
      </c>
      <c r="C43" s="98" t="s">
        <v>71</v>
      </c>
      <c r="D43" s="183" t="s">
        <v>214</v>
      </c>
      <c r="E43" s="98" t="s">
        <v>30</v>
      </c>
      <c r="F43" s="100">
        <v>12.88</v>
      </c>
      <c r="G43" s="107">
        <v>3</v>
      </c>
      <c r="H43" s="178">
        <f t="shared" si="2"/>
        <v>38.64</v>
      </c>
    </row>
    <row r="44" spans="2:9" x14ac:dyDescent="0.25">
      <c r="B44" s="114">
        <v>6117</v>
      </c>
      <c r="C44" s="98" t="s">
        <v>72</v>
      </c>
      <c r="D44" s="97" t="s">
        <v>125</v>
      </c>
      <c r="E44" s="98" t="s">
        <v>30</v>
      </c>
      <c r="F44" s="99">
        <v>10.52</v>
      </c>
      <c r="G44" s="107">
        <v>8</v>
      </c>
      <c r="H44" s="178">
        <f>G44*F44</f>
        <v>84.16</v>
      </c>
    </row>
    <row r="45" spans="2:9" ht="15.75" thickBot="1" x14ac:dyDescent="0.3">
      <c r="B45" s="136">
        <v>1213</v>
      </c>
      <c r="C45" s="98" t="s">
        <v>73</v>
      </c>
      <c r="D45" s="165" t="s">
        <v>126</v>
      </c>
      <c r="E45" s="164" t="s">
        <v>30</v>
      </c>
      <c r="F45" s="137">
        <v>12.88</v>
      </c>
      <c r="G45" s="138">
        <v>8</v>
      </c>
      <c r="H45" s="181">
        <f>G45*F45</f>
        <v>103.04</v>
      </c>
    </row>
    <row r="46" spans="2:9" ht="15.75" x14ac:dyDescent="0.25">
      <c r="B46" s="109"/>
      <c r="C46" s="110">
        <v>5</v>
      </c>
      <c r="D46" s="186" t="s">
        <v>226</v>
      </c>
      <c r="E46" s="112" t="s">
        <v>88</v>
      </c>
      <c r="F46" s="113"/>
      <c r="G46" s="113"/>
      <c r="H46" s="158">
        <f>SUM(H47:H48)</f>
        <v>139.76</v>
      </c>
    </row>
    <row r="47" spans="2:9" x14ac:dyDescent="0.25">
      <c r="B47" s="114" t="s">
        <v>238</v>
      </c>
      <c r="C47" s="98" t="s">
        <v>85</v>
      </c>
      <c r="D47" s="97" t="s">
        <v>237</v>
      </c>
      <c r="E47" s="98" t="s">
        <v>45</v>
      </c>
      <c r="F47" s="100">
        <v>6.32</v>
      </c>
      <c r="G47" s="107">
        <v>16</v>
      </c>
      <c r="H47" s="156">
        <f>G47*F47</f>
        <v>101.12</v>
      </c>
    </row>
    <row r="48" spans="2:9" ht="15.75" thickBot="1" x14ac:dyDescent="0.3">
      <c r="B48" s="115">
        <v>4750</v>
      </c>
      <c r="C48" s="98" t="s">
        <v>86</v>
      </c>
      <c r="D48" s="184" t="s">
        <v>214</v>
      </c>
      <c r="E48" s="116" t="s">
        <v>30</v>
      </c>
      <c r="F48" s="144">
        <v>12.88</v>
      </c>
      <c r="G48" s="119">
        <v>3</v>
      </c>
      <c r="H48" s="179">
        <f>G48*F48</f>
        <v>38.64</v>
      </c>
    </row>
    <row r="49" spans="2:8" ht="15.75" x14ac:dyDescent="0.25">
      <c r="B49" s="109"/>
      <c r="C49" s="110">
        <v>6</v>
      </c>
      <c r="D49" s="111" t="s">
        <v>236</v>
      </c>
      <c r="E49" s="112" t="s">
        <v>88</v>
      </c>
      <c r="F49" s="113"/>
      <c r="G49" s="120"/>
      <c r="H49" s="158">
        <f>SUM(H50:H52)</f>
        <v>487.017</v>
      </c>
    </row>
    <row r="50" spans="2:8" x14ac:dyDescent="0.25">
      <c r="B50" s="114" t="s">
        <v>131</v>
      </c>
      <c r="C50" s="98" t="s">
        <v>228</v>
      </c>
      <c r="D50" s="97" t="s">
        <v>130</v>
      </c>
      <c r="E50" s="98" t="s">
        <v>18</v>
      </c>
      <c r="F50" s="100">
        <v>62.11</v>
      </c>
      <c r="G50" s="107">
        <v>6.7</v>
      </c>
      <c r="H50" s="178">
        <f>G50*F50</f>
        <v>416.137</v>
      </c>
    </row>
    <row r="51" spans="2:8" x14ac:dyDescent="0.25">
      <c r="B51" s="114" t="s">
        <v>48</v>
      </c>
      <c r="C51" s="98" t="s">
        <v>258</v>
      </c>
      <c r="D51" s="97" t="s">
        <v>132</v>
      </c>
      <c r="E51" s="98" t="s">
        <v>4</v>
      </c>
      <c r="F51" s="99">
        <v>58</v>
      </c>
      <c r="G51" s="107">
        <v>1</v>
      </c>
      <c r="H51" s="178">
        <f>G51*F51</f>
        <v>58</v>
      </c>
    </row>
    <row r="52" spans="2:8" ht="15.75" thickBot="1" x14ac:dyDescent="0.3">
      <c r="B52" s="136">
        <v>4750</v>
      </c>
      <c r="C52" s="98" t="s">
        <v>259</v>
      </c>
      <c r="D52" s="187" t="s">
        <v>214</v>
      </c>
      <c r="E52" s="164" t="s">
        <v>30</v>
      </c>
      <c r="F52" s="170">
        <v>12.88</v>
      </c>
      <c r="G52" s="138">
        <v>1</v>
      </c>
      <c r="H52" s="181">
        <f>G52*F52</f>
        <v>12.88</v>
      </c>
    </row>
    <row r="53" spans="2:8" ht="15.75" x14ac:dyDescent="0.25">
      <c r="B53" s="109"/>
      <c r="C53" s="110">
        <v>7</v>
      </c>
      <c r="D53" s="111" t="s">
        <v>133</v>
      </c>
      <c r="E53" s="112" t="s">
        <v>88</v>
      </c>
      <c r="F53" s="113"/>
      <c r="G53" s="120"/>
      <c r="H53" s="158">
        <f>SUM(H54)</f>
        <v>590.17500000000007</v>
      </c>
    </row>
    <row r="54" spans="2:8" ht="15.75" thickBot="1" x14ac:dyDescent="0.3">
      <c r="B54" s="115">
        <v>84677</v>
      </c>
      <c r="C54" s="116" t="s">
        <v>229</v>
      </c>
      <c r="D54" s="117" t="s">
        <v>227</v>
      </c>
      <c r="E54" s="116" t="s">
        <v>18</v>
      </c>
      <c r="F54" s="118">
        <v>6.45</v>
      </c>
      <c r="G54" s="119">
        <v>91.5</v>
      </c>
      <c r="H54" s="179">
        <f>G54*F54</f>
        <v>590.17500000000007</v>
      </c>
    </row>
    <row r="55" spans="2:8" ht="15.75" x14ac:dyDescent="0.25">
      <c r="B55" s="109"/>
      <c r="C55" s="110">
        <v>8</v>
      </c>
      <c r="D55" s="111" t="s">
        <v>136</v>
      </c>
      <c r="E55" s="112"/>
      <c r="F55" s="113"/>
      <c r="G55" s="120"/>
      <c r="H55" s="158">
        <f>SUM(H56:H61)</f>
        <v>413.5</v>
      </c>
    </row>
    <row r="56" spans="2:8" x14ac:dyDescent="0.25">
      <c r="B56" s="114">
        <v>9537</v>
      </c>
      <c r="C56" s="98" t="s">
        <v>255</v>
      </c>
      <c r="D56" s="97" t="s">
        <v>84</v>
      </c>
      <c r="E56" s="98" t="s">
        <v>18</v>
      </c>
      <c r="F56" s="99">
        <v>1.43</v>
      </c>
      <c r="G56" s="108">
        <v>50</v>
      </c>
      <c r="H56" s="178">
        <f t="shared" ref="H56:H61" si="3">G56*F56</f>
        <v>71.5</v>
      </c>
    </row>
    <row r="57" spans="2:8" x14ac:dyDescent="0.25">
      <c r="B57" s="114" t="s">
        <v>48</v>
      </c>
      <c r="C57" s="98" t="s">
        <v>256</v>
      </c>
      <c r="D57" s="97" t="s">
        <v>139</v>
      </c>
      <c r="E57" s="98" t="s">
        <v>4</v>
      </c>
      <c r="F57" s="99">
        <v>50</v>
      </c>
      <c r="G57" s="108">
        <v>1</v>
      </c>
      <c r="H57" s="178">
        <f t="shared" si="3"/>
        <v>50</v>
      </c>
    </row>
    <row r="58" spans="2:8" x14ac:dyDescent="0.25">
      <c r="B58" s="114" t="s">
        <v>48</v>
      </c>
      <c r="C58" s="98" t="s">
        <v>260</v>
      </c>
      <c r="D58" s="97" t="s">
        <v>141</v>
      </c>
      <c r="E58" s="98" t="s">
        <v>4</v>
      </c>
      <c r="F58" s="99">
        <v>50</v>
      </c>
      <c r="G58" s="108">
        <v>1</v>
      </c>
      <c r="H58" s="178">
        <f t="shared" si="3"/>
        <v>50</v>
      </c>
    </row>
    <row r="59" spans="2:8" x14ac:dyDescent="0.25">
      <c r="B59" s="114" t="s">
        <v>48</v>
      </c>
      <c r="C59" s="98" t="s">
        <v>261</v>
      </c>
      <c r="D59" s="165" t="s">
        <v>252</v>
      </c>
      <c r="E59" s="98" t="s">
        <v>4</v>
      </c>
      <c r="F59" s="137">
        <v>100</v>
      </c>
      <c r="G59" s="185">
        <v>1</v>
      </c>
      <c r="H59" s="178">
        <f t="shared" si="3"/>
        <v>100</v>
      </c>
    </row>
    <row r="60" spans="2:8" x14ac:dyDescent="0.25">
      <c r="B60" s="136">
        <v>3777</v>
      </c>
      <c r="C60" s="98" t="s">
        <v>262</v>
      </c>
      <c r="D60" s="165" t="s">
        <v>231</v>
      </c>
      <c r="E60" s="164" t="s">
        <v>18</v>
      </c>
      <c r="F60" s="137">
        <v>0.76</v>
      </c>
      <c r="G60" s="185">
        <v>75</v>
      </c>
      <c r="H60" s="178">
        <f t="shared" si="3"/>
        <v>57</v>
      </c>
    </row>
    <row r="61" spans="2:8" ht="15.75" thickBot="1" x14ac:dyDescent="0.3">
      <c r="B61" s="115" t="s">
        <v>48</v>
      </c>
      <c r="C61" s="98" t="s">
        <v>263</v>
      </c>
      <c r="D61" s="117" t="s">
        <v>94</v>
      </c>
      <c r="E61" s="98" t="s">
        <v>4</v>
      </c>
      <c r="F61" s="118">
        <v>85</v>
      </c>
      <c r="G61" s="121">
        <v>1</v>
      </c>
      <c r="H61" s="179">
        <f t="shared" si="3"/>
        <v>85</v>
      </c>
    </row>
    <row r="62" spans="2:8" ht="9" customHeight="1" thickBot="1" x14ac:dyDescent="0.3">
      <c r="B62" s="407"/>
      <c r="C62" s="408"/>
      <c r="D62" s="408"/>
      <c r="E62" s="408"/>
      <c r="F62" s="408"/>
      <c r="G62" s="408"/>
      <c r="H62" s="409"/>
    </row>
    <row r="63" spans="2:8" ht="19.5" thickBot="1" x14ac:dyDescent="0.35">
      <c r="B63" s="140"/>
      <c r="C63" s="146">
        <v>9</v>
      </c>
      <c r="D63" s="141" t="s">
        <v>13</v>
      </c>
      <c r="E63" s="142" t="s">
        <v>88</v>
      </c>
      <c r="F63" s="143"/>
      <c r="G63" s="147"/>
      <c r="H63" s="180">
        <f>H55+H53+H49+H46+H33+H23+H14+H8</f>
        <v>9509.6203000000005</v>
      </c>
    </row>
    <row r="64" spans="2:8" ht="16.5" thickBot="1" x14ac:dyDescent="0.3">
      <c r="B64" s="140"/>
      <c r="C64" s="146" t="s">
        <v>264</v>
      </c>
      <c r="D64" s="141" t="s">
        <v>254</v>
      </c>
      <c r="E64" s="142" t="s">
        <v>88</v>
      </c>
      <c r="F64" s="201"/>
      <c r="G64" s="202"/>
      <c r="H64" s="200">
        <f>H63*10%</f>
        <v>950.96203000000014</v>
      </c>
    </row>
    <row r="65" spans="2:8" ht="19.5" thickBot="1" x14ac:dyDescent="0.35">
      <c r="B65" s="140"/>
      <c r="C65" s="146" t="s">
        <v>265</v>
      </c>
      <c r="D65" s="141" t="s">
        <v>257</v>
      </c>
      <c r="E65" s="142" t="s">
        <v>88</v>
      </c>
      <c r="F65" s="143"/>
      <c r="G65" s="147"/>
      <c r="H65" s="180">
        <f>H64+H63</f>
        <v>10460.582330000001</v>
      </c>
    </row>
    <row r="66" spans="2:8" ht="15.75" thickBot="1" x14ac:dyDescent="0.3">
      <c r="D66" s="4" t="s">
        <v>98</v>
      </c>
    </row>
    <row r="67" spans="2:8" ht="15.75" x14ac:dyDescent="0.25">
      <c r="B67" s="393" t="s">
        <v>269</v>
      </c>
      <c r="C67" s="394"/>
      <c r="D67" s="394"/>
      <c r="E67" s="101"/>
      <c r="F67" s="101"/>
      <c r="G67" s="101"/>
      <c r="H67" s="102"/>
    </row>
    <row r="68" spans="2:8" x14ac:dyDescent="0.25">
      <c r="B68" s="103"/>
      <c r="C68" s="1"/>
      <c r="D68" s="1"/>
      <c r="E68" s="1"/>
      <c r="F68" s="1"/>
      <c r="G68" s="1"/>
      <c r="H68" s="104"/>
    </row>
    <row r="69" spans="2:8" x14ac:dyDescent="0.25">
      <c r="B69" s="103"/>
      <c r="C69" s="1"/>
      <c r="D69" s="1" t="s">
        <v>98</v>
      </c>
      <c r="E69" s="1"/>
      <c r="F69" s="1"/>
      <c r="G69" s="1"/>
      <c r="H69" s="104"/>
    </row>
    <row r="70" spans="2:8" x14ac:dyDescent="0.25">
      <c r="B70" s="103"/>
      <c r="C70" s="1"/>
      <c r="D70" s="1"/>
      <c r="E70" s="1"/>
      <c r="F70" s="1"/>
      <c r="G70" s="1"/>
      <c r="H70" s="104"/>
    </row>
    <row r="71" spans="2:8" x14ac:dyDescent="0.25">
      <c r="B71" s="103"/>
      <c r="C71" s="1"/>
      <c r="D71" s="1" t="s">
        <v>98</v>
      </c>
      <c r="E71" s="1"/>
      <c r="F71" s="1"/>
      <c r="G71" s="1"/>
      <c r="H71" s="104"/>
    </row>
    <row r="72" spans="2:8" ht="15.75" thickBot="1" x14ac:dyDescent="0.3">
      <c r="B72" s="105"/>
      <c r="C72" s="106"/>
      <c r="D72" s="106"/>
      <c r="E72" s="106"/>
      <c r="F72" s="395" t="s">
        <v>99</v>
      </c>
      <c r="G72" s="395"/>
      <c r="H72" s="396"/>
    </row>
  </sheetData>
  <mergeCells count="8">
    <mergeCell ref="B67:D67"/>
    <mergeCell ref="F72:H72"/>
    <mergeCell ref="B3:H3"/>
    <mergeCell ref="G4:H4"/>
    <mergeCell ref="G5:H5"/>
    <mergeCell ref="B6:B7"/>
    <mergeCell ref="C6:H6"/>
    <mergeCell ref="B62:H62"/>
  </mergeCells>
  <pageMargins left="0.511811024" right="0.511811024" top="0.78740157499999996" bottom="0.78740157499999996" header="0.31496062000000002" footer="0.31496062000000002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/>
  <dimension ref="B1:M60"/>
  <sheetViews>
    <sheetView topLeftCell="A31" workbookViewId="0">
      <selection activeCell="D67" sqref="D67"/>
    </sheetView>
  </sheetViews>
  <sheetFormatPr defaultRowHeight="15" x14ac:dyDescent="0.25"/>
  <cols>
    <col min="1" max="1" width="1.42578125" style="4" customWidth="1"/>
    <col min="2" max="2" width="10.7109375" style="4" bestFit="1" customWidth="1"/>
    <col min="3" max="3" width="4.85546875" style="4" customWidth="1"/>
    <col min="4" max="4" width="69.5703125" style="4" customWidth="1"/>
    <col min="5" max="5" width="5.85546875" style="4" bestFit="1" customWidth="1"/>
    <col min="6" max="6" width="11.7109375" style="4" bestFit="1" customWidth="1"/>
    <col min="7" max="7" width="12.5703125" style="4" bestFit="1" customWidth="1"/>
    <col min="8" max="8" width="18.140625" style="4" bestFit="1" customWidth="1"/>
    <col min="9" max="10" width="9.140625" style="4"/>
    <col min="11" max="11" width="12.7109375" style="4" bestFit="1" customWidth="1"/>
    <col min="12" max="16384" width="9.140625" style="4"/>
  </cols>
  <sheetData>
    <row r="1" spans="2:13" ht="12" customHeight="1" thickBot="1" x14ac:dyDescent="0.3"/>
    <row r="2" spans="2:13" ht="12" customHeight="1" x14ac:dyDescent="0.25">
      <c r="B2" s="149"/>
      <c r="C2" s="101"/>
      <c r="D2" s="101"/>
      <c r="E2" s="101"/>
      <c r="F2" s="101"/>
      <c r="G2" s="101"/>
      <c r="H2" s="102"/>
    </row>
    <row r="3" spans="2:13" ht="50.25" customHeight="1" thickBot="1" x14ac:dyDescent="0.3">
      <c r="B3" s="397" t="s">
        <v>100</v>
      </c>
      <c r="C3" s="398"/>
      <c r="D3" s="398"/>
      <c r="E3" s="398"/>
      <c r="F3" s="398"/>
      <c r="G3" s="398"/>
      <c r="H3" s="399"/>
    </row>
    <row r="4" spans="2:13" ht="1.5" customHeight="1" x14ac:dyDescent="0.25">
      <c r="B4" s="6"/>
      <c r="C4" s="7"/>
      <c r="D4" s="2"/>
      <c r="E4" s="3"/>
      <c r="F4" s="5"/>
      <c r="G4" s="400"/>
      <c r="H4" s="412"/>
    </row>
    <row r="5" spans="2:13" ht="3" customHeight="1" thickBot="1" x14ac:dyDescent="0.3">
      <c r="B5" s="16"/>
      <c r="C5" s="17"/>
      <c r="D5" s="18"/>
      <c r="E5" s="19"/>
      <c r="F5" s="20"/>
      <c r="G5" s="349"/>
      <c r="H5" s="350"/>
    </row>
    <row r="6" spans="2:13" ht="61.5" customHeight="1" thickBot="1" x14ac:dyDescent="0.3">
      <c r="B6" s="351" t="s">
        <v>1</v>
      </c>
      <c r="C6" s="401" t="s">
        <v>295</v>
      </c>
      <c r="D6" s="402"/>
      <c r="E6" s="402"/>
      <c r="F6" s="402"/>
      <c r="G6" s="402"/>
      <c r="H6" s="413"/>
    </row>
    <row r="7" spans="2:13" ht="16.5" thickBot="1" x14ac:dyDescent="0.3">
      <c r="B7" s="406"/>
      <c r="C7" s="172" t="s">
        <v>2</v>
      </c>
      <c r="D7" s="173" t="s">
        <v>296</v>
      </c>
      <c r="E7" s="174" t="s">
        <v>4</v>
      </c>
      <c r="F7" s="175" t="s">
        <v>5</v>
      </c>
      <c r="G7" s="176" t="s">
        <v>6</v>
      </c>
      <c r="H7" s="177" t="s">
        <v>13</v>
      </c>
    </row>
    <row r="8" spans="2:13" ht="15.75" x14ac:dyDescent="0.25">
      <c r="B8" s="109" t="s">
        <v>89</v>
      </c>
      <c r="C8" s="110">
        <v>1</v>
      </c>
      <c r="D8" s="111" t="s">
        <v>111</v>
      </c>
      <c r="E8" s="112" t="s">
        <v>88</v>
      </c>
      <c r="F8" s="113"/>
      <c r="G8" s="113"/>
      <c r="H8" s="158">
        <f>SUM(H9)</f>
        <v>114.2252</v>
      </c>
    </row>
    <row r="9" spans="2:13" ht="15.75" thickBot="1" x14ac:dyDescent="0.3">
      <c r="B9" s="114">
        <v>72225</v>
      </c>
      <c r="C9" s="98" t="s">
        <v>19</v>
      </c>
      <c r="D9" s="97" t="s">
        <v>278</v>
      </c>
      <c r="E9" s="98" t="s">
        <v>18</v>
      </c>
      <c r="F9" s="100">
        <v>2.29</v>
      </c>
      <c r="G9" s="107">
        <v>49.88</v>
      </c>
      <c r="H9" s="129">
        <f>G9*F9</f>
        <v>114.2252</v>
      </c>
    </row>
    <row r="10" spans="2:13" ht="15.75" x14ac:dyDescent="0.25">
      <c r="B10" s="109"/>
      <c r="C10" s="110">
        <v>2</v>
      </c>
      <c r="D10" s="111" t="s">
        <v>211</v>
      </c>
      <c r="E10" s="112" t="s">
        <v>88</v>
      </c>
      <c r="F10" s="113"/>
      <c r="G10" s="113"/>
      <c r="H10" s="158">
        <f>SUM(H11:H16)</f>
        <v>2071.3915000000002</v>
      </c>
      <c r="J10" s="1"/>
      <c r="K10" s="1"/>
      <c r="L10" s="1"/>
      <c r="M10" s="1"/>
    </row>
    <row r="11" spans="2:13" ht="26.25" x14ac:dyDescent="0.25">
      <c r="B11" s="114">
        <v>72085</v>
      </c>
      <c r="C11" s="98" t="s">
        <v>90</v>
      </c>
      <c r="D11" s="128" t="s">
        <v>279</v>
      </c>
      <c r="E11" s="98" t="s">
        <v>45</v>
      </c>
      <c r="F11" s="100">
        <v>1.05</v>
      </c>
      <c r="G11" s="107">
        <v>111.28</v>
      </c>
      <c r="H11" s="129">
        <f t="shared" ref="H11:H16" si="0">G11*F11</f>
        <v>116.84400000000001</v>
      </c>
      <c r="J11" s="189"/>
      <c r="K11" s="189"/>
      <c r="L11" s="189"/>
      <c r="M11" s="189"/>
    </row>
    <row r="12" spans="2:13" x14ac:dyDescent="0.25">
      <c r="B12" s="114">
        <v>4472</v>
      </c>
      <c r="C12" s="98" t="s">
        <v>21</v>
      </c>
      <c r="D12" s="128" t="s">
        <v>280</v>
      </c>
      <c r="E12" s="98" t="s">
        <v>45</v>
      </c>
      <c r="F12" s="100">
        <v>17.059999999999999</v>
      </c>
      <c r="G12" s="107">
        <v>45</v>
      </c>
      <c r="H12" s="129">
        <f t="shared" si="0"/>
        <v>767.69999999999993</v>
      </c>
    </row>
    <row r="13" spans="2:13" x14ac:dyDescent="0.25">
      <c r="B13" s="114">
        <v>20205</v>
      </c>
      <c r="C13" s="98" t="s">
        <v>91</v>
      </c>
      <c r="D13" s="128" t="s">
        <v>235</v>
      </c>
      <c r="E13" s="98" t="s">
        <v>45</v>
      </c>
      <c r="F13" s="100">
        <v>1.55</v>
      </c>
      <c r="G13" s="107">
        <v>82.67</v>
      </c>
      <c r="H13" s="129">
        <f t="shared" si="0"/>
        <v>128.13849999999999</v>
      </c>
    </row>
    <row r="14" spans="2:13" x14ac:dyDescent="0.25">
      <c r="B14" s="114">
        <v>4430</v>
      </c>
      <c r="C14" s="98" t="s">
        <v>92</v>
      </c>
      <c r="D14" s="128" t="s">
        <v>281</v>
      </c>
      <c r="E14" s="98" t="s">
        <v>45</v>
      </c>
      <c r="F14" s="100">
        <v>6.47</v>
      </c>
      <c r="G14" s="107">
        <v>134.69999999999999</v>
      </c>
      <c r="H14" s="129">
        <f t="shared" si="0"/>
        <v>871.5089999999999</v>
      </c>
    </row>
    <row r="15" spans="2:13" x14ac:dyDescent="0.25">
      <c r="B15" s="114">
        <v>6117</v>
      </c>
      <c r="C15" s="98" t="s">
        <v>113</v>
      </c>
      <c r="D15" s="128" t="s">
        <v>125</v>
      </c>
      <c r="E15" s="98" t="s">
        <v>30</v>
      </c>
      <c r="F15" s="100">
        <v>10.52</v>
      </c>
      <c r="G15" s="107">
        <v>8</v>
      </c>
      <c r="H15" s="129">
        <f t="shared" si="0"/>
        <v>84.16</v>
      </c>
    </row>
    <row r="16" spans="2:13" ht="15.75" thickBot="1" x14ac:dyDescent="0.3">
      <c r="B16" s="136">
        <v>1213</v>
      </c>
      <c r="C16" s="98" t="s">
        <v>114</v>
      </c>
      <c r="D16" s="182" t="s">
        <v>126</v>
      </c>
      <c r="E16" s="164" t="s">
        <v>30</v>
      </c>
      <c r="F16" s="170">
        <v>12.88</v>
      </c>
      <c r="G16" s="138">
        <v>8</v>
      </c>
      <c r="H16" s="129">
        <f t="shared" si="0"/>
        <v>103.04</v>
      </c>
    </row>
    <row r="17" spans="2:9" ht="15.75" x14ac:dyDescent="0.25">
      <c r="B17" s="109"/>
      <c r="C17" s="110">
        <v>3</v>
      </c>
      <c r="D17" s="111" t="s">
        <v>270</v>
      </c>
      <c r="E17" s="112" t="s">
        <v>88</v>
      </c>
      <c r="F17" s="113"/>
      <c r="G17" s="113"/>
      <c r="H17" s="158">
        <f>SUM(H18:H29)</f>
        <v>2581.3368</v>
      </c>
    </row>
    <row r="18" spans="2:9" x14ac:dyDescent="0.25">
      <c r="B18" s="114">
        <v>7175</v>
      </c>
      <c r="C18" s="98" t="s">
        <v>23</v>
      </c>
      <c r="D18" s="97" t="s">
        <v>282</v>
      </c>
      <c r="E18" s="98" t="s">
        <v>35</v>
      </c>
      <c r="F18" s="100">
        <v>1.33</v>
      </c>
      <c r="G18" s="107">
        <v>966</v>
      </c>
      <c r="H18" s="178">
        <f t="shared" ref="H18:H27" si="1">G18*F18</f>
        <v>1284.78</v>
      </c>
    </row>
    <row r="19" spans="2:9" x14ac:dyDescent="0.25">
      <c r="B19" s="114">
        <v>7180</v>
      </c>
      <c r="C19" s="98" t="s">
        <v>29</v>
      </c>
      <c r="D19" s="128" t="s">
        <v>283</v>
      </c>
      <c r="E19" s="98" t="s">
        <v>35</v>
      </c>
      <c r="F19" s="100">
        <v>1</v>
      </c>
      <c r="G19" s="107">
        <v>44</v>
      </c>
      <c r="H19" s="178">
        <f t="shared" si="1"/>
        <v>44</v>
      </c>
    </row>
    <row r="20" spans="2:9" x14ac:dyDescent="0.25">
      <c r="B20" s="114">
        <v>7181</v>
      </c>
      <c r="C20" s="98" t="s">
        <v>33</v>
      </c>
      <c r="D20" s="97" t="s">
        <v>284</v>
      </c>
      <c r="E20" s="98" t="s">
        <v>35</v>
      </c>
      <c r="F20" s="99">
        <v>2.92</v>
      </c>
      <c r="G20" s="107">
        <v>16</v>
      </c>
      <c r="H20" s="178">
        <f t="shared" si="1"/>
        <v>46.72</v>
      </c>
    </row>
    <row r="21" spans="2:9" x14ac:dyDescent="0.25">
      <c r="B21" s="114" t="s">
        <v>233</v>
      </c>
      <c r="C21" s="98" t="s">
        <v>34</v>
      </c>
      <c r="D21" s="97" t="s">
        <v>285</v>
      </c>
      <c r="E21" s="98" t="s">
        <v>45</v>
      </c>
      <c r="F21" s="100">
        <v>14.03</v>
      </c>
      <c r="G21" s="107">
        <v>23.56</v>
      </c>
      <c r="H21" s="178">
        <f t="shared" si="1"/>
        <v>330.54679999999996</v>
      </c>
    </row>
    <row r="22" spans="2:9" x14ac:dyDescent="0.25">
      <c r="B22" s="114">
        <v>72106</v>
      </c>
      <c r="C22" s="98" t="s">
        <v>215</v>
      </c>
      <c r="D22" s="97" t="s">
        <v>286</v>
      </c>
      <c r="E22" s="98" t="s">
        <v>45</v>
      </c>
      <c r="F22" s="99">
        <v>28.25</v>
      </c>
      <c r="G22" s="107">
        <v>17.399999999999999</v>
      </c>
      <c r="H22" s="178">
        <f t="shared" si="1"/>
        <v>491.54999999999995</v>
      </c>
      <c r="I22" s="4" t="s">
        <v>98</v>
      </c>
    </row>
    <row r="23" spans="2:9" x14ac:dyDescent="0.25">
      <c r="B23" s="114">
        <v>5071</v>
      </c>
      <c r="C23" s="98" t="s">
        <v>216</v>
      </c>
      <c r="D23" s="97" t="s">
        <v>287</v>
      </c>
      <c r="E23" s="98" t="s">
        <v>119</v>
      </c>
      <c r="F23" s="99">
        <v>4.95</v>
      </c>
      <c r="G23" s="107">
        <v>10</v>
      </c>
      <c r="H23" s="178">
        <f t="shared" si="1"/>
        <v>49.5</v>
      </c>
    </row>
    <row r="24" spans="2:9" x14ac:dyDescent="0.25">
      <c r="B24" s="114">
        <v>5068</v>
      </c>
      <c r="C24" s="98" t="s">
        <v>217</v>
      </c>
      <c r="D24" s="97" t="s">
        <v>288</v>
      </c>
      <c r="E24" s="98" t="s">
        <v>119</v>
      </c>
      <c r="F24" s="99">
        <v>5.26</v>
      </c>
      <c r="G24" s="107">
        <v>6</v>
      </c>
      <c r="H24" s="178">
        <f t="shared" si="1"/>
        <v>31.56</v>
      </c>
    </row>
    <row r="25" spans="2:9" x14ac:dyDescent="0.25">
      <c r="B25" s="114">
        <v>20247</v>
      </c>
      <c r="C25" s="98" t="s">
        <v>218</v>
      </c>
      <c r="D25" s="97" t="s">
        <v>289</v>
      </c>
      <c r="E25" s="98" t="s">
        <v>119</v>
      </c>
      <c r="F25" s="99">
        <v>5.66</v>
      </c>
      <c r="G25" s="107">
        <v>8</v>
      </c>
      <c r="H25" s="178">
        <f t="shared" si="1"/>
        <v>45.28</v>
      </c>
      <c r="I25" s="4" t="s">
        <v>98</v>
      </c>
    </row>
    <row r="26" spans="2:9" x14ac:dyDescent="0.25">
      <c r="B26" s="114">
        <v>6127</v>
      </c>
      <c r="C26" s="98" t="s">
        <v>219</v>
      </c>
      <c r="D26" s="97" t="s">
        <v>213</v>
      </c>
      <c r="E26" s="98" t="s">
        <v>30</v>
      </c>
      <c r="F26" s="99">
        <v>10.52</v>
      </c>
      <c r="G26" s="107">
        <v>3</v>
      </c>
      <c r="H26" s="178">
        <f t="shared" si="1"/>
        <v>31.56</v>
      </c>
    </row>
    <row r="27" spans="2:9" x14ac:dyDescent="0.25">
      <c r="B27" s="114">
        <v>4750</v>
      </c>
      <c r="C27" s="98" t="s">
        <v>220</v>
      </c>
      <c r="D27" s="183" t="s">
        <v>214</v>
      </c>
      <c r="E27" s="98" t="s">
        <v>30</v>
      </c>
      <c r="F27" s="100">
        <v>12.88</v>
      </c>
      <c r="G27" s="107">
        <v>3</v>
      </c>
      <c r="H27" s="178">
        <f t="shared" si="1"/>
        <v>38.64</v>
      </c>
    </row>
    <row r="28" spans="2:9" x14ac:dyDescent="0.25">
      <c r="B28" s="114">
        <v>6117</v>
      </c>
      <c r="C28" s="98" t="s">
        <v>222</v>
      </c>
      <c r="D28" s="97" t="s">
        <v>125</v>
      </c>
      <c r="E28" s="98" t="s">
        <v>30</v>
      </c>
      <c r="F28" s="99">
        <v>10.52</v>
      </c>
      <c r="G28" s="107">
        <v>8</v>
      </c>
      <c r="H28" s="178">
        <f>G28*F28</f>
        <v>84.16</v>
      </c>
    </row>
    <row r="29" spans="2:9" ht="15.75" thickBot="1" x14ac:dyDescent="0.3">
      <c r="B29" s="136">
        <v>1213</v>
      </c>
      <c r="C29" s="98" t="s">
        <v>223</v>
      </c>
      <c r="D29" s="165" t="s">
        <v>126</v>
      </c>
      <c r="E29" s="164" t="s">
        <v>30</v>
      </c>
      <c r="F29" s="137">
        <v>12.88</v>
      </c>
      <c r="G29" s="138">
        <v>8</v>
      </c>
      <c r="H29" s="181">
        <f>G29*F29</f>
        <v>103.04</v>
      </c>
    </row>
    <row r="30" spans="2:9" ht="15.75" x14ac:dyDescent="0.25">
      <c r="B30" s="109"/>
      <c r="C30" s="110">
        <v>4</v>
      </c>
      <c r="D30" s="186" t="s">
        <v>226</v>
      </c>
      <c r="E30" s="112" t="s">
        <v>88</v>
      </c>
      <c r="F30" s="113"/>
      <c r="G30" s="113"/>
      <c r="H30" s="158">
        <f>SUM(H31:H36)</f>
        <v>198.36759999999998</v>
      </c>
    </row>
    <row r="31" spans="2:9" x14ac:dyDescent="0.25">
      <c r="B31" s="114" t="s">
        <v>131</v>
      </c>
      <c r="C31" s="98" t="s">
        <v>36</v>
      </c>
      <c r="D31" s="183" t="s">
        <v>290</v>
      </c>
      <c r="E31" s="98" t="s">
        <v>18</v>
      </c>
      <c r="F31" s="100">
        <v>62.11</v>
      </c>
      <c r="G31" s="98">
        <v>1.26</v>
      </c>
      <c r="H31" s="156">
        <f t="shared" ref="H31:H36" si="2">G31*F31</f>
        <v>78.258600000000001</v>
      </c>
    </row>
    <row r="32" spans="2:9" x14ac:dyDescent="0.25">
      <c r="B32" s="114" t="s">
        <v>225</v>
      </c>
      <c r="C32" s="98" t="s">
        <v>63</v>
      </c>
      <c r="D32" s="183" t="s">
        <v>224</v>
      </c>
      <c r="E32" s="98" t="s">
        <v>162</v>
      </c>
      <c r="F32" s="100">
        <v>430.7</v>
      </c>
      <c r="G32" s="98">
        <v>0.08</v>
      </c>
      <c r="H32" s="156">
        <f t="shared" si="2"/>
        <v>34.456000000000003</v>
      </c>
    </row>
    <row r="33" spans="2:8" x14ac:dyDescent="0.25">
      <c r="B33" s="114">
        <v>34</v>
      </c>
      <c r="C33" s="98" t="s">
        <v>64</v>
      </c>
      <c r="D33" s="183" t="s">
        <v>291</v>
      </c>
      <c r="E33" s="98" t="s">
        <v>119</v>
      </c>
      <c r="F33" s="100">
        <v>3.24</v>
      </c>
      <c r="G33" s="107">
        <v>1.2</v>
      </c>
      <c r="H33" s="156">
        <f t="shared" si="2"/>
        <v>3.8879999999999999</v>
      </c>
    </row>
    <row r="34" spans="2:8" x14ac:dyDescent="0.25">
      <c r="B34" s="114" t="s">
        <v>238</v>
      </c>
      <c r="C34" s="98" t="s">
        <v>65</v>
      </c>
      <c r="D34" s="97" t="s">
        <v>292</v>
      </c>
      <c r="E34" s="98" t="s">
        <v>45</v>
      </c>
      <c r="F34" s="100">
        <v>6.32</v>
      </c>
      <c r="G34" s="107">
        <v>8</v>
      </c>
      <c r="H34" s="156">
        <f t="shared" si="2"/>
        <v>50.56</v>
      </c>
    </row>
    <row r="35" spans="2:8" x14ac:dyDescent="0.25">
      <c r="B35" s="136">
        <v>72214</v>
      </c>
      <c r="C35" s="98" t="s">
        <v>66</v>
      </c>
      <c r="D35" s="187" t="s">
        <v>293</v>
      </c>
      <c r="E35" s="164" t="s">
        <v>162</v>
      </c>
      <c r="F35" s="137">
        <v>36.65</v>
      </c>
      <c r="G35" s="164">
        <v>0.5</v>
      </c>
      <c r="H35" s="188">
        <f t="shared" si="2"/>
        <v>18.324999999999999</v>
      </c>
    </row>
    <row r="36" spans="2:8" ht="15.75" thickBot="1" x14ac:dyDescent="0.3">
      <c r="B36" s="115">
        <v>4750</v>
      </c>
      <c r="C36" s="98" t="s">
        <v>67</v>
      </c>
      <c r="D36" s="184" t="s">
        <v>214</v>
      </c>
      <c r="E36" s="116" t="s">
        <v>30</v>
      </c>
      <c r="F36" s="144">
        <v>12.88</v>
      </c>
      <c r="G36" s="119">
        <v>1</v>
      </c>
      <c r="H36" s="179">
        <f t="shared" si="2"/>
        <v>12.88</v>
      </c>
    </row>
    <row r="37" spans="2:8" ht="15.75" x14ac:dyDescent="0.25">
      <c r="B37" s="109"/>
      <c r="C37" s="110">
        <v>5</v>
      </c>
      <c r="D37" s="111" t="s">
        <v>236</v>
      </c>
      <c r="E37" s="112" t="s">
        <v>88</v>
      </c>
      <c r="F37" s="113"/>
      <c r="G37" s="120"/>
      <c r="H37" s="158">
        <f>SUM(H38:H40)</f>
        <v>487.017</v>
      </c>
    </row>
    <row r="38" spans="2:8" x14ac:dyDescent="0.25">
      <c r="B38" s="114" t="s">
        <v>131</v>
      </c>
      <c r="C38" s="98" t="s">
        <v>85</v>
      </c>
      <c r="D38" s="97" t="s">
        <v>294</v>
      </c>
      <c r="E38" s="98" t="s">
        <v>18</v>
      </c>
      <c r="F38" s="100">
        <v>62.11</v>
      </c>
      <c r="G38" s="107">
        <v>6.7</v>
      </c>
      <c r="H38" s="178">
        <f>G38*F38</f>
        <v>416.137</v>
      </c>
    </row>
    <row r="39" spans="2:8" x14ac:dyDescent="0.25">
      <c r="B39" s="114" t="s">
        <v>48</v>
      </c>
      <c r="C39" s="98" t="s">
        <v>86</v>
      </c>
      <c r="D39" s="97" t="s">
        <v>132</v>
      </c>
      <c r="E39" s="98" t="s">
        <v>4</v>
      </c>
      <c r="F39" s="99">
        <v>58</v>
      </c>
      <c r="G39" s="107">
        <v>1</v>
      </c>
      <c r="H39" s="178">
        <f>G39*F39</f>
        <v>58</v>
      </c>
    </row>
    <row r="40" spans="2:8" ht="15.75" thickBot="1" x14ac:dyDescent="0.3">
      <c r="B40" s="136">
        <v>4750</v>
      </c>
      <c r="C40" s="98" t="s">
        <v>140</v>
      </c>
      <c r="D40" s="187" t="s">
        <v>214</v>
      </c>
      <c r="E40" s="164" t="s">
        <v>30</v>
      </c>
      <c r="F40" s="170">
        <v>12.88</v>
      </c>
      <c r="G40" s="138">
        <v>1</v>
      </c>
      <c r="H40" s="181">
        <f>G40*F40</f>
        <v>12.88</v>
      </c>
    </row>
    <row r="41" spans="2:8" ht="15.75" x14ac:dyDescent="0.25">
      <c r="B41" s="109"/>
      <c r="C41" s="110">
        <v>6</v>
      </c>
      <c r="D41" s="111" t="s">
        <v>133</v>
      </c>
      <c r="E41" s="112" t="s">
        <v>88</v>
      </c>
      <c r="F41" s="113"/>
      <c r="G41" s="120"/>
      <c r="H41" s="158">
        <f>SUM(H42)</f>
        <v>129</v>
      </c>
    </row>
    <row r="42" spans="2:8" ht="15.75" thickBot="1" x14ac:dyDescent="0.3">
      <c r="B42" s="136">
        <v>84677</v>
      </c>
      <c r="C42" s="164" t="s">
        <v>228</v>
      </c>
      <c r="D42" s="165" t="s">
        <v>275</v>
      </c>
      <c r="E42" s="164" t="s">
        <v>18</v>
      </c>
      <c r="F42" s="137">
        <v>6.45</v>
      </c>
      <c r="G42" s="138">
        <v>20</v>
      </c>
      <c r="H42" s="181">
        <f>G42*F42</f>
        <v>129</v>
      </c>
    </row>
    <row r="43" spans="2:8" ht="15.75" x14ac:dyDescent="0.25">
      <c r="B43" s="109"/>
      <c r="C43" s="110">
        <v>7</v>
      </c>
      <c r="D43" s="111" t="s">
        <v>271</v>
      </c>
      <c r="E43" s="112" t="s">
        <v>88</v>
      </c>
      <c r="F43" s="113"/>
      <c r="G43" s="120"/>
      <c r="H43" s="158">
        <f>SUM(H44:H45)</f>
        <v>6102.880000000001</v>
      </c>
    </row>
    <row r="44" spans="2:8" x14ac:dyDescent="0.25">
      <c r="B44" s="114">
        <v>39231</v>
      </c>
      <c r="C44" s="98" t="s">
        <v>229</v>
      </c>
      <c r="D44" s="97" t="s">
        <v>273</v>
      </c>
      <c r="E44" s="98" t="s">
        <v>18</v>
      </c>
      <c r="F44" s="99">
        <v>27.19</v>
      </c>
      <c r="G44" s="107">
        <v>160</v>
      </c>
      <c r="H44" s="178">
        <f>G44*F44</f>
        <v>4350.4000000000005</v>
      </c>
    </row>
    <row r="45" spans="2:8" ht="15.75" thickBot="1" x14ac:dyDescent="0.3">
      <c r="B45" s="115" t="s">
        <v>272</v>
      </c>
      <c r="C45" s="116" t="s">
        <v>230</v>
      </c>
      <c r="D45" s="117" t="s">
        <v>276</v>
      </c>
      <c r="E45" s="116" t="s">
        <v>18</v>
      </c>
      <c r="F45" s="118">
        <v>36.51</v>
      </c>
      <c r="G45" s="119">
        <v>48</v>
      </c>
      <c r="H45" s="179">
        <f>G45*F45</f>
        <v>1752.48</v>
      </c>
    </row>
    <row r="46" spans="2:8" ht="15.75" x14ac:dyDescent="0.25">
      <c r="B46" s="130"/>
      <c r="C46" s="131">
        <v>8</v>
      </c>
      <c r="D46" s="132" t="s">
        <v>136</v>
      </c>
      <c r="E46" s="133"/>
      <c r="F46" s="134"/>
      <c r="G46" s="145"/>
      <c r="H46" s="161">
        <f>SUM(H47:H51)</f>
        <v>313.5</v>
      </c>
    </row>
    <row r="47" spans="2:8" x14ac:dyDescent="0.25">
      <c r="B47" s="114">
        <v>9537</v>
      </c>
      <c r="C47" s="98" t="s">
        <v>255</v>
      </c>
      <c r="D47" s="97" t="s">
        <v>84</v>
      </c>
      <c r="E47" s="98" t="s">
        <v>18</v>
      </c>
      <c r="F47" s="99">
        <v>1.43</v>
      </c>
      <c r="G47" s="108">
        <v>50</v>
      </c>
      <c r="H47" s="178">
        <f>G47*F47</f>
        <v>71.5</v>
      </c>
    </row>
    <row r="48" spans="2:8" x14ac:dyDescent="0.25">
      <c r="B48" s="114" t="s">
        <v>48</v>
      </c>
      <c r="C48" s="98" t="s">
        <v>256</v>
      </c>
      <c r="D48" s="97" t="s">
        <v>139</v>
      </c>
      <c r="E48" s="98" t="s">
        <v>4</v>
      </c>
      <c r="F48" s="99">
        <v>50</v>
      </c>
      <c r="G48" s="108">
        <v>1</v>
      </c>
      <c r="H48" s="178">
        <f>G48*F48</f>
        <v>50</v>
      </c>
    </row>
    <row r="49" spans="2:8" x14ac:dyDescent="0.25">
      <c r="B49" s="114" t="s">
        <v>48</v>
      </c>
      <c r="C49" s="98" t="s">
        <v>260</v>
      </c>
      <c r="D49" s="97" t="s">
        <v>141</v>
      </c>
      <c r="E49" s="98" t="s">
        <v>4</v>
      </c>
      <c r="F49" s="99">
        <v>50</v>
      </c>
      <c r="G49" s="108">
        <v>1</v>
      </c>
      <c r="H49" s="178">
        <f>G49*F49</f>
        <v>50</v>
      </c>
    </row>
    <row r="50" spans="2:8" x14ac:dyDescent="0.25">
      <c r="B50" s="136">
        <v>3777</v>
      </c>
      <c r="C50" s="98" t="s">
        <v>261</v>
      </c>
      <c r="D50" s="165" t="s">
        <v>277</v>
      </c>
      <c r="E50" s="164" t="s">
        <v>18</v>
      </c>
      <c r="F50" s="137">
        <v>0.76</v>
      </c>
      <c r="G50" s="185">
        <v>75</v>
      </c>
      <c r="H50" s="178">
        <f>G50*F50</f>
        <v>57</v>
      </c>
    </row>
    <row r="51" spans="2:8" ht="15.75" thickBot="1" x14ac:dyDescent="0.3">
      <c r="B51" s="115" t="s">
        <v>48</v>
      </c>
      <c r="C51" s="98" t="s">
        <v>263</v>
      </c>
      <c r="D51" s="117" t="s">
        <v>94</v>
      </c>
      <c r="E51" s="98" t="s">
        <v>4</v>
      </c>
      <c r="F51" s="118">
        <v>85</v>
      </c>
      <c r="G51" s="121">
        <v>1</v>
      </c>
      <c r="H51" s="179">
        <f>G51*F51</f>
        <v>85</v>
      </c>
    </row>
    <row r="52" spans="2:8" ht="15.75" thickBot="1" x14ac:dyDescent="0.3">
      <c r="B52" s="407"/>
      <c r="C52" s="408"/>
      <c r="D52" s="408"/>
      <c r="E52" s="408"/>
      <c r="F52" s="408"/>
      <c r="G52" s="408"/>
      <c r="H52" s="409"/>
    </row>
    <row r="53" spans="2:8" ht="15.75" thickBot="1" x14ac:dyDescent="0.3">
      <c r="B53" s="140"/>
      <c r="C53" s="146">
        <v>9</v>
      </c>
      <c r="D53" s="141" t="s">
        <v>13</v>
      </c>
      <c r="E53" s="142" t="s">
        <v>88</v>
      </c>
      <c r="F53" s="143"/>
      <c r="G53" s="147"/>
      <c r="H53" s="205">
        <f>H46+H43+H41+H37+H30+H17+H10+H8</f>
        <v>11997.7181</v>
      </c>
    </row>
    <row r="54" spans="2:8" ht="9" customHeight="1" thickBot="1" x14ac:dyDescent="0.3"/>
    <row r="55" spans="2:8" ht="15.75" x14ac:dyDescent="0.25">
      <c r="B55" s="393" t="s">
        <v>274</v>
      </c>
      <c r="C55" s="394"/>
      <c r="D55" s="394"/>
      <c r="E55" s="101"/>
      <c r="F55" s="101"/>
      <c r="G55" s="101"/>
      <c r="H55" s="102"/>
    </row>
    <row r="56" spans="2:8" x14ac:dyDescent="0.25">
      <c r="B56" s="103"/>
      <c r="C56" s="1"/>
      <c r="D56" s="1"/>
      <c r="E56" s="1"/>
      <c r="F56" s="1"/>
      <c r="G56" s="1"/>
      <c r="H56" s="104"/>
    </row>
    <row r="57" spans="2:8" x14ac:dyDescent="0.25">
      <c r="B57" s="103"/>
      <c r="C57" s="1"/>
      <c r="D57" s="1"/>
      <c r="E57" s="1"/>
      <c r="F57" s="1"/>
      <c r="G57" s="1"/>
      <c r="H57" s="104"/>
    </row>
    <row r="58" spans="2:8" x14ac:dyDescent="0.25">
      <c r="B58" s="103"/>
      <c r="C58" s="1"/>
      <c r="D58" s="1"/>
      <c r="E58" s="1"/>
      <c r="F58" s="1"/>
      <c r="G58" s="1"/>
      <c r="H58" s="104"/>
    </row>
    <row r="59" spans="2:8" x14ac:dyDescent="0.25">
      <c r="B59" s="103"/>
      <c r="C59" s="1"/>
      <c r="D59" s="1" t="s">
        <v>98</v>
      </c>
      <c r="E59" s="1"/>
      <c r="F59" s="1"/>
      <c r="G59" s="1"/>
      <c r="H59" s="104"/>
    </row>
    <row r="60" spans="2:8" ht="15.75" thickBot="1" x14ac:dyDescent="0.3">
      <c r="B60" s="105"/>
      <c r="C60" s="106"/>
      <c r="D60" s="106"/>
      <c r="E60" s="106"/>
      <c r="F60" s="395" t="s">
        <v>99</v>
      </c>
      <c r="G60" s="395"/>
      <c r="H60" s="396"/>
    </row>
  </sheetData>
  <mergeCells count="8">
    <mergeCell ref="B55:D55"/>
    <mergeCell ref="F60:H60"/>
    <mergeCell ref="B3:H3"/>
    <mergeCell ref="G4:H4"/>
    <mergeCell ref="G5:H5"/>
    <mergeCell ref="B6:B7"/>
    <mergeCell ref="C6:H6"/>
    <mergeCell ref="B52:H52"/>
  </mergeCells>
  <pageMargins left="0.511811024" right="0.511811024" top="0.47" bottom="0.78740157499999996" header="0.23" footer="0.314960620000000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6</vt:i4>
      </vt:variant>
    </vt:vector>
  </HeadingPairs>
  <TitlesOfParts>
    <vt:vector size="16" baseType="lpstr">
      <vt:lpstr>Plan1</vt:lpstr>
      <vt:lpstr>ORÇAMENTO</vt:lpstr>
      <vt:lpstr>Plan3</vt:lpstr>
      <vt:lpstr>proposta 2</vt:lpstr>
      <vt:lpstr>proposta 3</vt:lpstr>
      <vt:lpstr>proposta 4</vt:lpstr>
      <vt:lpstr>proposta 5</vt:lpstr>
      <vt:lpstr>Plan2</vt:lpstr>
      <vt:lpstr>Plan4</vt:lpstr>
      <vt:lpstr>CRONOGRAMA</vt:lpstr>
      <vt:lpstr>CRONOGRAMA!Area_de_impressao</vt:lpstr>
      <vt:lpstr>ORÇAMENTO!Area_de_impressao</vt:lpstr>
      <vt:lpstr>Plan2!Area_de_impressao</vt:lpstr>
      <vt:lpstr>Plan4!Area_de_impressao</vt:lpstr>
      <vt:lpstr>'proposta 2'!Area_de_impressao</vt:lpstr>
      <vt:lpstr>'proposta 3'!Area_de_impressao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nivaldo</dc:creator>
  <cp:lastModifiedBy>PROHAB</cp:lastModifiedBy>
  <cp:lastPrinted>2019-10-18T12:25:07Z</cp:lastPrinted>
  <dcterms:created xsi:type="dcterms:W3CDTF">2012-05-22T17:56:20Z</dcterms:created>
  <dcterms:modified xsi:type="dcterms:W3CDTF">2019-10-18T12:27:41Z</dcterms:modified>
</cp:coreProperties>
</file>